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2f7441be912a20f/Documents/Personal/BRMS PTO/Financials/"/>
    </mc:Choice>
  </mc:AlternateContent>
  <xr:revisionPtr revIDLastSave="0" documentId="8_{02E80AF4-E588-4296-8022-50B54EBDB8FD}" xr6:coauthVersionLast="47" xr6:coauthVersionMax="47" xr10:uidLastSave="{00000000-0000-0000-0000-000000000000}"/>
  <bookViews>
    <workbookView xWindow="-108" yWindow="-108" windowWidth="23256" windowHeight="12456" xr2:uid="{028D0A94-867C-4CC7-A89A-008EAD7A1269}"/>
  </bookViews>
  <sheets>
    <sheet name="Approved Budget 25-26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6" i="2" l="1"/>
  <c r="F21" i="2"/>
  <c r="E54" i="2"/>
  <c r="D54" i="2"/>
  <c r="C54" i="2"/>
  <c r="E66" i="2"/>
  <c r="E45" i="2"/>
  <c r="E39" i="2"/>
  <c r="E36" i="2"/>
  <c r="E33" i="2"/>
  <c r="E42" i="2"/>
  <c r="E51" i="2"/>
  <c r="F47" i="2"/>
  <c r="F48" i="2" s="1"/>
  <c r="F27" i="2"/>
  <c r="F67" i="2" s="1"/>
  <c r="E27" i="2"/>
  <c r="E17" i="2"/>
  <c r="E48" i="2"/>
  <c r="F103" i="2"/>
  <c r="E103" i="2"/>
  <c r="F14" i="2"/>
  <c r="E14" i="2"/>
  <c r="E11" i="2"/>
  <c r="F11" i="2"/>
  <c r="F8" i="2"/>
  <c r="E8" i="2"/>
  <c r="E18" i="2"/>
  <c r="E20" i="2"/>
  <c r="C41" i="2"/>
  <c r="C42" i="2" s="1"/>
  <c r="C38" i="2"/>
  <c r="C39" i="2" s="1"/>
  <c r="C35" i="2"/>
  <c r="C36" i="2" s="1"/>
  <c r="C29" i="2"/>
  <c r="C30" i="2" s="1"/>
  <c r="C32" i="2"/>
  <c r="C33" i="2" s="1"/>
  <c r="D8" i="2"/>
  <c r="C8" i="2"/>
  <c r="D103" i="2"/>
  <c r="C103" i="2"/>
  <c r="C11" i="2"/>
  <c r="D11" i="2"/>
  <c r="D66" i="2"/>
  <c r="D51" i="2"/>
  <c r="C51" i="2"/>
  <c r="D48" i="2"/>
  <c r="D45" i="2"/>
  <c r="C45" i="2"/>
  <c r="D42" i="2"/>
  <c r="D39" i="2"/>
  <c r="D36" i="2"/>
  <c r="D33" i="2"/>
  <c r="D30" i="2"/>
  <c r="D27" i="2"/>
  <c r="C27" i="2"/>
  <c r="C21" i="2"/>
  <c r="D21" i="2"/>
  <c r="D17" i="2"/>
  <c r="C14" i="2"/>
  <c r="D14" i="2"/>
  <c r="C67" i="2" l="1"/>
  <c r="E67" i="2"/>
  <c r="D67" i="2"/>
  <c r="E21" i="2"/>
  <c r="E23" i="2" s="1"/>
  <c r="F23" i="2"/>
  <c r="D23" i="2"/>
  <c r="C23" i="2"/>
  <c r="F68" i="2" l="1"/>
  <c r="F105" i="2" s="1"/>
  <c r="E68" i="2"/>
  <c r="E105" i="2" s="1"/>
  <c r="D68" i="2"/>
  <c r="D105" i="2" s="1"/>
  <c r="C68" i="2"/>
  <c r="C105" i="2" s="1"/>
</calcChain>
</file>

<file path=xl/sharedStrings.xml><?xml version="1.0" encoding="utf-8"?>
<sst xmlns="http://schemas.openxmlformats.org/spreadsheetml/2006/main" count="148" uniqueCount="122">
  <si>
    <t>Income</t>
  </si>
  <si>
    <t>Sponsorship</t>
  </si>
  <si>
    <t>Fundraisers</t>
  </si>
  <si>
    <t>8th Grade Basketball Game</t>
  </si>
  <si>
    <t>8th grade lawn signs</t>
  </si>
  <si>
    <t>Bucks for Bulldogs Fall Fundraiser</t>
  </si>
  <si>
    <t>Programs</t>
  </si>
  <si>
    <t>8th Grade Picnic</t>
  </si>
  <si>
    <t>ASA: Football Spring</t>
  </si>
  <si>
    <t>ASA: Tennis Fall</t>
  </si>
  <si>
    <t>ASA: Tennis Spring</t>
  </si>
  <si>
    <t>ASA: Theater Fall</t>
  </si>
  <si>
    <t>ASA: Volleyball Winter</t>
  </si>
  <si>
    <t>Students in Need</t>
  </si>
  <si>
    <t>Total Income</t>
  </si>
  <si>
    <t>6th Grade House Grant</t>
  </si>
  <si>
    <t>7th Grade House Grant</t>
  </si>
  <si>
    <t>8th Grade House Grant</t>
  </si>
  <si>
    <t>Bank Charges</t>
  </si>
  <si>
    <t>BRMS Building and Grounds</t>
  </si>
  <si>
    <t>BRMS Yearbook Club Staff</t>
  </si>
  <si>
    <t>Classroom Grant (Any class needing extra funds)</t>
  </si>
  <si>
    <t>Club Grant (split with BRMS)</t>
  </si>
  <si>
    <t>CPA fees</t>
  </si>
  <si>
    <t>First Day Back Decorations</t>
  </si>
  <si>
    <t>Health and PE Grant</t>
  </si>
  <si>
    <t>Hospitality/Staff Appreciation</t>
  </si>
  <si>
    <t>LVHS Scholarship</t>
  </si>
  <si>
    <t>Postage Expense</t>
  </si>
  <si>
    <t>PTO Expenses</t>
  </si>
  <si>
    <t>PTO Insurance Expense</t>
  </si>
  <si>
    <t>Rising 6th Grade Welcome T-shirts</t>
  </si>
  <si>
    <t>Specials Grant (Supplies, art, music, class pet)</t>
  </si>
  <si>
    <t>Student Council (SCA) Grant</t>
  </si>
  <si>
    <t>Taxes</t>
  </si>
  <si>
    <t>Unallocated Funds</t>
  </si>
  <si>
    <t>VA Licenses and Permits Expense</t>
  </si>
  <si>
    <t>BRMS Staff Development Fund</t>
  </si>
  <si>
    <t>Bulldog Mile</t>
  </si>
  <si>
    <t>Bulldog Trivia</t>
  </si>
  <si>
    <t>Ida Lee 6th Grade</t>
  </si>
  <si>
    <t>Ida Lee 7th Grade</t>
  </si>
  <si>
    <t>Reader's Choice</t>
  </si>
  <si>
    <t>Cost</t>
  </si>
  <si>
    <t>8th grade lawn signs, net</t>
  </si>
  <si>
    <t>8th Grade Basketball Game, net</t>
  </si>
  <si>
    <t>Bingo</t>
  </si>
  <si>
    <t>Bingo, net</t>
  </si>
  <si>
    <t>Percentage to School</t>
  </si>
  <si>
    <t>Cost of Prizes</t>
  </si>
  <si>
    <t>Bucks for Bulldogs Fall Fundraiser, net</t>
  </si>
  <si>
    <t>Spirit Nights</t>
  </si>
  <si>
    <t>Total Fundraisers</t>
  </si>
  <si>
    <t>8th Grade Picnic, net</t>
  </si>
  <si>
    <t>ASA: Football Spring, net</t>
  </si>
  <si>
    <t>ASA: Ping Pong Winter</t>
  </si>
  <si>
    <t>ASA: Ping Pong Winter, net</t>
  </si>
  <si>
    <t>ASA: Running Fall</t>
  </si>
  <si>
    <t>ASA: Running Fall, net</t>
  </si>
  <si>
    <t>ASA: Running Spring</t>
  </si>
  <si>
    <t>ASA: Running Spring, net</t>
  </si>
  <si>
    <t>ASA: Tennis Fall, net</t>
  </si>
  <si>
    <t>ASA: Tennis Spring, net</t>
  </si>
  <si>
    <t>ASA: Theater Fall, net</t>
  </si>
  <si>
    <t>ASA: Volleyball Winter, net</t>
  </si>
  <si>
    <t>Capital Expenses</t>
  </si>
  <si>
    <t>Concessions Expense</t>
  </si>
  <si>
    <t>Director Fee</t>
  </si>
  <si>
    <t>Marketing</t>
  </si>
  <si>
    <t>Music Director Fee</t>
  </si>
  <si>
    <t>Production Expense</t>
  </si>
  <si>
    <t>Production Manager Fee</t>
  </si>
  <si>
    <t>Royalties &amp; Scripts Expense</t>
  </si>
  <si>
    <t>Services</t>
  </si>
  <si>
    <t>Musical Total Costs</t>
  </si>
  <si>
    <t>Expenses</t>
  </si>
  <si>
    <t>Accounting Software (PTEZ &amp; POWR)/QB</t>
  </si>
  <si>
    <t>BRMS Student Group Grant (Odyssey of the Mind)</t>
  </si>
  <si>
    <t>Total Expenses</t>
  </si>
  <si>
    <t>Net Income</t>
  </si>
  <si>
    <t>Musical Theater, All Income Sources</t>
  </si>
  <si>
    <t>Total Programs</t>
  </si>
  <si>
    <t>Blue Ridge Middle School PTO</t>
  </si>
  <si>
    <t>Specials Auction</t>
  </si>
  <si>
    <t>Auction stipend booked here last year along with other expenses</t>
  </si>
  <si>
    <t>Docusign</t>
  </si>
  <si>
    <t>Sponsorship, net</t>
  </si>
  <si>
    <t>Spring Musical Theater, net</t>
  </si>
  <si>
    <t>2023-24 Actual</t>
  </si>
  <si>
    <t>2024-25 Actual</t>
  </si>
  <si>
    <t>2024-25 Budget</t>
  </si>
  <si>
    <t>Cost of prizes $1900 + $120 in other expenses for fundraiser</t>
  </si>
  <si>
    <t>50% of funds raised go straight to BRMS</t>
  </si>
  <si>
    <t>Sponsorship % and costs were combined with Bucks for Bulldogs in 24-25, to split in 25-26</t>
  </si>
  <si>
    <t>Combined profits with cost into one line item</t>
  </si>
  <si>
    <t>Budget to breakeven</t>
  </si>
  <si>
    <t>Budget to breakeven, spring clinic this year</t>
  </si>
  <si>
    <t xml:space="preserve">Didn't take place in 23-24. </t>
  </si>
  <si>
    <t>Don't ask for donations next year</t>
  </si>
  <si>
    <t>Budget to breakeven, did not take place this year</t>
  </si>
  <si>
    <t>Some additional expenses coming in for this year</t>
  </si>
  <si>
    <t>Ongoing Diffit app - are we continuing next year as well, or is english cancelling?</t>
  </si>
  <si>
    <t>Next year will be slightly higher as QB started late this year and we have to pay for 1099 tracking</t>
  </si>
  <si>
    <t>Keep at 1,000 as house grants weren't used in full this year</t>
  </si>
  <si>
    <t>Increase awareness of this grant for students next year</t>
  </si>
  <si>
    <t>ASA: Writing Club</t>
  </si>
  <si>
    <t>ASA: Writing Club, net</t>
  </si>
  <si>
    <t>Wasn't in budget, brought back this year, budget to breakeven</t>
  </si>
  <si>
    <t xml:space="preserve">Bumping up based on this year's </t>
  </si>
  <si>
    <t>Reduced to only filing fees since Chelsea Pinkston is donating these services next year (and did this year)</t>
  </si>
  <si>
    <t>BRMS funding this directly</t>
  </si>
  <si>
    <t>PTO gives $1K and BRMS gave $500 this year so 2 winners</t>
  </si>
  <si>
    <t>Increase for this year</t>
  </si>
  <si>
    <t>Keep at 1,000 as house grants can be used for flex next year</t>
  </si>
  <si>
    <t>Sponsored in prior year</t>
  </si>
  <si>
    <t>Budget line includes budget for thank you cards for sponsors</t>
  </si>
  <si>
    <t>Recognition of sponsors through banners/PR/etc</t>
  </si>
  <si>
    <t xml:space="preserve">Actual spend was approved by Board given lower use of existing grants </t>
  </si>
  <si>
    <t>Reserve for failure to file was created this year, IRS forgave debt, adding small budget for filing fees</t>
  </si>
  <si>
    <t>Approved Budget 25-26</t>
  </si>
  <si>
    <t>Approved Budget 2025-2026</t>
  </si>
  <si>
    <t>Cabinets, new radios, &amp; new mics purchased due to surplus at year-end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</si>
</sst>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0" fontId="18" fillId="0" borderId="0" xfId="0" applyFont="1"/>
    <xf numFmtId="164" fontId="19" fillId="0" borderId="0" xfId="1" applyNumberFormat="1" applyFont="1"/>
    <xf numFmtId="0" fontId="20" fillId="0" borderId="0" xfId="0" applyFont="1"/>
    <xf numFmtId="164" fontId="18" fillId="0" borderId="0" xfId="1" applyNumberFormat="1" applyFont="1"/>
    <xf numFmtId="164" fontId="21" fillId="0" borderId="0" xfId="1" applyNumberFormat="1" applyFont="1"/>
    <xf numFmtId="164" fontId="19" fillId="0" borderId="10" xfId="1" applyNumberFormat="1" applyFont="1" applyBorder="1"/>
    <xf numFmtId="164" fontId="19" fillId="0" borderId="0" xfId="1" applyNumberFormat="1" applyFont="1" applyAlignment="1">
      <alignment wrapText="1"/>
    </xf>
    <xf numFmtId="164" fontId="21" fillId="0" borderId="11" xfId="1" applyNumberFormat="1" applyFont="1" applyBorder="1"/>
    <xf numFmtId="43" fontId="20" fillId="0" borderId="0" xfId="0" applyNumberFormat="1" applyFont="1"/>
    <xf numFmtId="164" fontId="21" fillId="0" borderId="12" xfId="1" applyNumberFormat="1" applyFont="1" applyBorder="1"/>
    <xf numFmtId="164" fontId="19" fillId="0" borderId="0" xfId="1" applyNumberFormat="1" applyFont="1" applyFill="1"/>
    <xf numFmtId="164" fontId="19" fillId="0" borderId="10" xfId="1" applyNumberFormat="1" applyFont="1" applyFill="1" applyBorder="1"/>
    <xf numFmtId="164" fontId="21" fillId="0" borderId="0" xfId="1" applyNumberFormat="1" applyFont="1" applyFill="1"/>
    <xf numFmtId="44" fontId="19" fillId="0" borderId="0" xfId="2" applyFont="1"/>
    <xf numFmtId="164" fontId="19" fillId="0" borderId="12" xfId="1" applyNumberFormat="1" applyFont="1" applyBorder="1"/>
    <xf numFmtId="164" fontId="19" fillId="0" borderId="0" xfId="1" applyNumberFormat="1" applyFont="1" applyBorder="1"/>
    <xf numFmtId="164" fontId="19" fillId="0" borderId="13" xfId="1" applyNumberFormat="1" applyFont="1" applyBorder="1"/>
    <xf numFmtId="164" fontId="18" fillId="0" borderId="0" xfId="1" applyNumberFormat="1" applyFont="1" applyFill="1"/>
    <xf numFmtId="164" fontId="19" fillId="0" borderId="12" xfId="1" applyNumberFormat="1" applyFont="1" applyFill="1" applyBorder="1"/>
    <xf numFmtId="164" fontId="21" fillId="0" borderId="11" xfId="1" applyNumberFormat="1" applyFont="1" applyFill="1" applyBorder="1"/>
    <xf numFmtId="164" fontId="19" fillId="0" borderId="0" xfId="1" applyNumberFormat="1" applyFont="1" applyFill="1" applyBorder="1"/>
    <xf numFmtId="164" fontId="19" fillId="0" borderId="13" xfId="1" applyNumberFormat="1" applyFont="1" applyFill="1" applyBorder="1"/>
    <xf numFmtId="164" fontId="21" fillId="0" borderId="12" xfId="1" applyNumberFormat="1" applyFont="1" applyFill="1" applyBorder="1"/>
    <xf numFmtId="44" fontId="19" fillId="0" borderId="0" xfId="2" applyFont="1" applyFill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CEEBE-5472-4A19-A029-6E4CC86EDA35}">
  <sheetPr>
    <pageSetUpPr fitToPage="1"/>
  </sheetPr>
  <dimension ref="A1:H107"/>
  <sheetViews>
    <sheetView tabSelected="1" topLeftCell="A85" zoomScale="120" zoomScaleNormal="120" workbookViewId="0">
      <selection activeCell="E102" sqref="E102"/>
    </sheetView>
  </sheetViews>
  <sheetFormatPr defaultRowHeight="13.8" outlineLevelRow="1" x14ac:dyDescent="0.25"/>
  <cols>
    <col min="1" max="1" width="8.88671875" style="3"/>
    <col min="2" max="2" width="28.77734375" style="2" customWidth="1"/>
    <col min="3" max="3" width="19.109375" style="2" bestFit="1" customWidth="1"/>
    <col min="4" max="5" width="18.109375" style="2" bestFit="1" customWidth="1"/>
    <col min="6" max="6" width="27.6640625" style="11" bestFit="1" customWidth="1"/>
    <col min="7" max="7" width="88.44140625" style="3" bestFit="1" customWidth="1"/>
    <col min="8" max="8" width="9.6640625" style="3" bestFit="1" customWidth="1"/>
    <col min="9" max="16384" width="8.88671875" style="3"/>
  </cols>
  <sheetData>
    <row r="1" spans="1:7" ht="15.6" x14ac:dyDescent="0.3">
      <c r="A1" s="1" t="s">
        <v>82</v>
      </c>
    </row>
    <row r="2" spans="1:7" ht="15.6" customHeight="1" x14ac:dyDescent="0.3">
      <c r="A2" s="1" t="s">
        <v>120</v>
      </c>
    </row>
    <row r="3" spans="1:7" ht="15.6" customHeight="1" x14ac:dyDescent="0.3">
      <c r="C3" s="4" t="s">
        <v>90</v>
      </c>
      <c r="D3" s="4" t="s">
        <v>88</v>
      </c>
      <c r="E3" s="4" t="s">
        <v>89</v>
      </c>
      <c r="F3" s="18" t="s">
        <v>119</v>
      </c>
    </row>
    <row r="4" spans="1:7" ht="15.6" customHeight="1" x14ac:dyDescent="0.3">
      <c r="B4" s="4" t="s">
        <v>0</v>
      </c>
      <c r="C4" s="5"/>
      <c r="D4" s="5"/>
      <c r="E4" s="5"/>
      <c r="F4" s="13"/>
    </row>
    <row r="5" spans="1:7" ht="15.6" customHeight="1" x14ac:dyDescent="0.25">
      <c r="B5" s="5" t="s">
        <v>2</v>
      </c>
    </row>
    <row r="6" spans="1:7" hidden="1" outlineLevel="1" x14ac:dyDescent="0.25">
      <c r="B6" s="2" t="s">
        <v>1</v>
      </c>
      <c r="C6" s="2">
        <v>2000</v>
      </c>
      <c r="D6" s="2">
        <v>1000</v>
      </c>
      <c r="E6" s="2">
        <v>9774.18</v>
      </c>
      <c r="F6" s="11">
        <v>2500</v>
      </c>
      <c r="G6" s="3" t="s">
        <v>93</v>
      </c>
    </row>
    <row r="7" spans="1:7" hidden="1" outlineLevel="1" x14ac:dyDescent="0.25">
      <c r="B7" s="2" t="s">
        <v>43</v>
      </c>
      <c r="C7" s="11">
        <v>-250</v>
      </c>
      <c r="D7" s="11">
        <v>0</v>
      </c>
      <c r="E7" s="11">
        <v>-5.47</v>
      </c>
      <c r="F7" s="11">
        <v>-300</v>
      </c>
      <c r="G7" s="3" t="s">
        <v>116</v>
      </c>
    </row>
    <row r="8" spans="1:7" collapsed="1" x14ac:dyDescent="0.25">
      <c r="B8" s="2" t="s">
        <v>86</v>
      </c>
      <c r="C8" s="15">
        <f>SUM(C6:C7)</f>
        <v>1750</v>
      </c>
      <c r="D8" s="15">
        <f>SUM(D6:D7)</f>
        <v>1000</v>
      </c>
      <c r="E8" s="15">
        <f>SUM(E6:E7)</f>
        <v>9768.7100000000009</v>
      </c>
      <c r="F8" s="19">
        <f>SUM(F6:F7)</f>
        <v>2200</v>
      </c>
    </row>
    <row r="9" spans="1:7" hidden="1" outlineLevel="1" x14ac:dyDescent="0.25">
      <c r="B9" s="2" t="s">
        <v>3</v>
      </c>
      <c r="C9" s="2">
        <v>1500</v>
      </c>
      <c r="D9" s="2">
        <v>1156.05</v>
      </c>
      <c r="E9" s="2">
        <v>912.99</v>
      </c>
      <c r="F9" s="11">
        <v>500</v>
      </c>
      <c r="G9" s="3" t="s">
        <v>94</v>
      </c>
    </row>
    <row r="10" spans="1:7" hidden="1" outlineLevel="1" x14ac:dyDescent="0.25">
      <c r="B10" s="2" t="s">
        <v>43</v>
      </c>
      <c r="C10" s="6">
        <v>-200</v>
      </c>
      <c r="D10" s="6">
        <v>-167.3</v>
      </c>
      <c r="E10" s="6">
        <v>-358.65</v>
      </c>
      <c r="F10" s="12">
        <v>0</v>
      </c>
    </row>
    <row r="11" spans="1:7" collapsed="1" x14ac:dyDescent="0.25">
      <c r="B11" s="2" t="s">
        <v>45</v>
      </c>
      <c r="C11" s="2">
        <f>SUM(C9:C10)</f>
        <v>1300</v>
      </c>
      <c r="D11" s="2">
        <f>SUM(D9:D10)</f>
        <v>988.75</v>
      </c>
      <c r="E11" s="2">
        <f>SUM(E9:E10)</f>
        <v>554.34</v>
      </c>
      <c r="F11" s="11">
        <f>SUM(F9:F10)</f>
        <v>500</v>
      </c>
    </row>
    <row r="12" spans="1:7" ht="15.6" customHeight="1" outlineLevel="1" x14ac:dyDescent="0.25">
      <c r="B12" s="7" t="s">
        <v>4</v>
      </c>
      <c r="C12" s="2">
        <v>1500</v>
      </c>
      <c r="D12" s="2">
        <v>1498.43</v>
      </c>
      <c r="E12" s="2">
        <v>2541.56</v>
      </c>
      <c r="F12" s="11">
        <v>1500</v>
      </c>
      <c r="G12" s="3" t="s">
        <v>94</v>
      </c>
    </row>
    <row r="13" spans="1:7" outlineLevel="1" x14ac:dyDescent="0.25">
      <c r="B13" s="2" t="s">
        <v>43</v>
      </c>
      <c r="C13" s="6">
        <v>-900</v>
      </c>
      <c r="D13" s="6">
        <v>-843.5</v>
      </c>
      <c r="E13" s="6">
        <v>-1350</v>
      </c>
      <c r="F13" s="12">
        <v>-900</v>
      </c>
    </row>
    <row r="14" spans="1:7" x14ac:dyDescent="0.25">
      <c r="B14" s="7" t="s">
        <v>44</v>
      </c>
      <c r="C14" s="2">
        <f>SUM(C12:C13)</f>
        <v>600</v>
      </c>
      <c r="D14" s="2">
        <f>SUM(D12:D13)</f>
        <v>654.93000000000006</v>
      </c>
      <c r="E14" s="2">
        <f>SUM(E12:E13)</f>
        <v>1191.56</v>
      </c>
      <c r="F14" s="11">
        <f>SUM(F12:F13)</f>
        <v>600</v>
      </c>
    </row>
    <row r="15" spans="1:7" outlineLevel="1" x14ac:dyDescent="0.25">
      <c r="B15" s="2" t="s">
        <v>46</v>
      </c>
      <c r="C15" s="2">
        <v>600</v>
      </c>
      <c r="D15" s="2">
        <v>576.61</v>
      </c>
      <c r="E15" s="2">
        <v>484.01</v>
      </c>
      <c r="F15" s="11">
        <v>500</v>
      </c>
      <c r="G15" s="3" t="s">
        <v>94</v>
      </c>
    </row>
    <row r="16" spans="1:7" outlineLevel="1" x14ac:dyDescent="0.25">
      <c r="B16" s="2" t="s">
        <v>43</v>
      </c>
      <c r="C16" s="6">
        <v>-200</v>
      </c>
      <c r="D16" s="6">
        <v>-600</v>
      </c>
      <c r="E16" s="6">
        <v>0</v>
      </c>
      <c r="F16" s="12">
        <v>0</v>
      </c>
    </row>
    <row r="17" spans="2:7" x14ac:dyDescent="0.25">
      <c r="B17" s="2" t="s">
        <v>47</v>
      </c>
      <c r="C17" s="2">
        <v>1000</v>
      </c>
      <c r="D17" s="2">
        <f>SUM(D15:D16)</f>
        <v>-23.389999999999986</v>
      </c>
      <c r="E17" s="2">
        <f>SUM(E15:E16)</f>
        <v>484.01</v>
      </c>
      <c r="F17" s="11">
        <v>500</v>
      </c>
      <c r="G17" s="3" t="s">
        <v>97</v>
      </c>
    </row>
    <row r="18" spans="2:7" ht="26.4" outlineLevel="1" x14ac:dyDescent="0.25">
      <c r="B18" s="7" t="s">
        <v>5</v>
      </c>
      <c r="C18" s="7">
        <v>15000</v>
      </c>
      <c r="D18" s="2">
        <v>14387.27</v>
      </c>
      <c r="E18" s="2">
        <f>16653.24-350.38</f>
        <v>16302.860000000002</v>
      </c>
      <c r="F18" s="11">
        <v>15000</v>
      </c>
    </row>
    <row r="19" spans="2:7" outlineLevel="1" x14ac:dyDescent="0.25">
      <c r="B19" s="2" t="s">
        <v>48</v>
      </c>
      <c r="C19" s="2">
        <v>-6000</v>
      </c>
      <c r="D19" s="2">
        <v>-6014</v>
      </c>
      <c r="E19" s="2">
        <v>-9310.1</v>
      </c>
      <c r="F19" s="11">
        <v>-7000</v>
      </c>
    </row>
    <row r="20" spans="2:7" outlineLevel="1" x14ac:dyDescent="0.25">
      <c r="B20" s="2" t="s">
        <v>49</v>
      </c>
      <c r="C20" s="6">
        <v>-1600</v>
      </c>
      <c r="D20" s="6">
        <v>-1282.3900000000001</v>
      </c>
      <c r="E20" s="6">
        <f>-119.51-1900.46</f>
        <v>-2019.97</v>
      </c>
      <c r="F20" s="12">
        <v>-1000</v>
      </c>
      <c r="G20" s="3" t="s">
        <v>91</v>
      </c>
    </row>
    <row r="21" spans="2:7" ht="26.4" x14ac:dyDescent="0.25">
      <c r="B21" s="7" t="s">
        <v>50</v>
      </c>
      <c r="C21" s="2">
        <f>SUM(C18:C20)</f>
        <v>7400</v>
      </c>
      <c r="D21" s="2">
        <f>SUM(D18:D20)</f>
        <v>7090.88</v>
      </c>
      <c r="E21" s="2">
        <f>SUM(E18:E20)</f>
        <v>4972.7900000000018</v>
      </c>
      <c r="F21" s="11">
        <f>SUM(F18:F20)</f>
        <v>7000</v>
      </c>
      <c r="G21" s="3" t="s">
        <v>92</v>
      </c>
    </row>
    <row r="22" spans="2:7" x14ac:dyDescent="0.25">
      <c r="B22" s="2" t="s">
        <v>51</v>
      </c>
      <c r="C22" s="2">
        <v>500</v>
      </c>
      <c r="D22" s="2">
        <v>183.83</v>
      </c>
      <c r="E22" s="6">
        <v>409.5</v>
      </c>
      <c r="F22" s="12">
        <v>500</v>
      </c>
    </row>
    <row r="23" spans="2:7" ht="14.4" thickBot="1" x14ac:dyDescent="0.3">
      <c r="B23" s="5" t="s">
        <v>52</v>
      </c>
      <c r="C23" s="8">
        <f>SUM(C8,C11,C14,C17,C21,C22)</f>
        <v>12550</v>
      </c>
      <c r="D23" s="8">
        <f>SUM(D8,D11,D14,D17,D21,D22)</f>
        <v>9895</v>
      </c>
      <c r="E23" s="8">
        <f>SUM(E8,E11,E14,E17,E21,E22)</f>
        <v>17380.910000000003</v>
      </c>
      <c r="F23" s="20">
        <f>SUM(F8,F11,F14,F17,F21,F22)</f>
        <v>11300</v>
      </c>
    </row>
    <row r="24" spans="2:7" ht="15.6" customHeight="1" thickTop="1" x14ac:dyDescent="0.25">
      <c r="B24" s="5" t="s">
        <v>6</v>
      </c>
    </row>
    <row r="25" spans="2:7" hidden="1" outlineLevel="1" x14ac:dyDescent="0.25">
      <c r="B25" s="2" t="s">
        <v>7</v>
      </c>
      <c r="C25" s="2">
        <v>1000</v>
      </c>
      <c r="D25" s="2">
        <v>900</v>
      </c>
      <c r="E25" s="2">
        <v>0</v>
      </c>
      <c r="F25" s="11">
        <v>0</v>
      </c>
    </row>
    <row r="26" spans="2:7" hidden="1" outlineLevel="1" x14ac:dyDescent="0.25">
      <c r="B26" s="2" t="s">
        <v>43</v>
      </c>
      <c r="C26" s="6">
        <v>-4500</v>
      </c>
      <c r="D26" s="6">
        <v>-4419.4399999999996</v>
      </c>
      <c r="E26" s="6">
        <v>-4221.82</v>
      </c>
      <c r="F26" s="12">
        <v>-3500</v>
      </c>
    </row>
    <row r="27" spans="2:7" collapsed="1" x14ac:dyDescent="0.25">
      <c r="B27" s="2" t="s">
        <v>53</v>
      </c>
      <c r="C27" s="2">
        <f>SUM(C25:C26)</f>
        <v>-3500</v>
      </c>
      <c r="D27" s="2">
        <f>SUM(D25:D26)</f>
        <v>-3519.4399999999996</v>
      </c>
      <c r="E27" s="2">
        <f>SUM(E25:E26)</f>
        <v>-4221.82</v>
      </c>
      <c r="F27" s="11">
        <f>SUM(F25:F26)</f>
        <v>-3500</v>
      </c>
      <c r="G27" s="3" t="s">
        <v>98</v>
      </c>
    </row>
    <row r="28" spans="2:7" hidden="1" outlineLevel="1" x14ac:dyDescent="0.25">
      <c r="B28" s="2" t="s">
        <v>8</v>
      </c>
      <c r="C28" s="2">
        <v>1300</v>
      </c>
      <c r="D28" s="2">
        <v>1328.8</v>
      </c>
      <c r="E28" s="2">
        <v>260.95</v>
      </c>
      <c r="F28" s="11">
        <v>0</v>
      </c>
      <c r="G28" s="3" t="s">
        <v>94</v>
      </c>
    </row>
    <row r="29" spans="2:7" hidden="1" outlineLevel="1" x14ac:dyDescent="0.25">
      <c r="B29" s="2" t="s">
        <v>43</v>
      </c>
      <c r="C29" s="6">
        <f>-0.86*C28</f>
        <v>-1118</v>
      </c>
      <c r="D29" s="6">
        <v>-1142.08</v>
      </c>
      <c r="E29" s="6">
        <v>0</v>
      </c>
      <c r="F29" s="12">
        <v>0</v>
      </c>
    </row>
    <row r="30" spans="2:7" collapsed="1" x14ac:dyDescent="0.25">
      <c r="B30" s="2" t="s">
        <v>54</v>
      </c>
      <c r="C30" s="2">
        <f>SUM(C28:C29)</f>
        <v>182</v>
      </c>
      <c r="D30" s="2">
        <f>SUM(D28:D29)</f>
        <v>186.72000000000003</v>
      </c>
      <c r="E30" s="2">
        <v>260.95</v>
      </c>
      <c r="F30" s="11">
        <v>0</v>
      </c>
      <c r="G30" s="3" t="s">
        <v>95</v>
      </c>
    </row>
    <row r="31" spans="2:7" hidden="1" outlineLevel="1" x14ac:dyDescent="0.25">
      <c r="B31" s="2" t="s">
        <v>55</v>
      </c>
      <c r="C31" s="2">
        <v>500</v>
      </c>
      <c r="D31" s="2">
        <v>636.02</v>
      </c>
      <c r="E31" s="2">
        <v>1015.08</v>
      </c>
      <c r="F31" s="11">
        <v>0</v>
      </c>
    </row>
    <row r="32" spans="2:7" hidden="1" outlineLevel="1" x14ac:dyDescent="0.25">
      <c r="B32" s="2" t="s">
        <v>43</v>
      </c>
      <c r="C32" s="6">
        <f>-0.7*C31</f>
        <v>-350</v>
      </c>
      <c r="D32" s="6">
        <v>-440</v>
      </c>
      <c r="E32" s="6">
        <v>-735</v>
      </c>
      <c r="F32" s="12">
        <v>0</v>
      </c>
    </row>
    <row r="33" spans="2:7" collapsed="1" x14ac:dyDescent="0.25">
      <c r="B33" s="2" t="s">
        <v>56</v>
      </c>
      <c r="C33" s="2">
        <f>SUM(C31:C32)</f>
        <v>150</v>
      </c>
      <c r="D33" s="2">
        <f>SUM(D31:D32)</f>
        <v>196.01999999999998</v>
      </c>
      <c r="E33" s="2">
        <f>SUM(E31:E32)</f>
        <v>280.08000000000004</v>
      </c>
      <c r="F33" s="11">
        <v>0</v>
      </c>
      <c r="G33" s="3" t="s">
        <v>95</v>
      </c>
    </row>
    <row r="34" spans="2:7" hidden="1" outlineLevel="1" x14ac:dyDescent="0.25">
      <c r="B34" s="2" t="s">
        <v>57</v>
      </c>
      <c r="C34" s="2">
        <v>3000</v>
      </c>
      <c r="D34" s="2">
        <v>3444.2999999999997</v>
      </c>
      <c r="E34" s="2">
        <v>4053.66</v>
      </c>
      <c r="F34" s="11">
        <v>0</v>
      </c>
    </row>
    <row r="35" spans="2:7" hidden="1" outlineLevel="1" x14ac:dyDescent="0.25">
      <c r="B35" s="2" t="s">
        <v>43</v>
      </c>
      <c r="C35" s="6">
        <f>-0.85*C34</f>
        <v>-2550</v>
      </c>
      <c r="D35" s="6">
        <v>-2861.22</v>
      </c>
      <c r="E35" s="6">
        <v>-3162.98</v>
      </c>
      <c r="F35" s="12">
        <v>0</v>
      </c>
    </row>
    <row r="36" spans="2:7" collapsed="1" x14ac:dyDescent="0.25">
      <c r="B36" s="2" t="s">
        <v>58</v>
      </c>
      <c r="C36" s="2">
        <f>SUM(C34:C35)</f>
        <v>450</v>
      </c>
      <c r="D36" s="2">
        <f>SUM(D34:D35)</f>
        <v>583.07999999999993</v>
      </c>
      <c r="E36" s="2">
        <f>SUM(E34:E35)</f>
        <v>890.67999999999984</v>
      </c>
      <c r="F36" s="11">
        <v>0</v>
      </c>
      <c r="G36" s="3" t="s">
        <v>95</v>
      </c>
    </row>
    <row r="37" spans="2:7" hidden="1" outlineLevel="1" x14ac:dyDescent="0.25">
      <c r="B37" s="2" t="s">
        <v>59</v>
      </c>
      <c r="C37" s="2">
        <v>2500</v>
      </c>
      <c r="D37" s="2">
        <v>2650.24</v>
      </c>
      <c r="E37" s="2">
        <v>2917.71</v>
      </c>
      <c r="F37" s="11">
        <v>0</v>
      </c>
      <c r="G37" s="3" t="s">
        <v>94</v>
      </c>
    </row>
    <row r="38" spans="2:7" hidden="1" outlineLevel="1" x14ac:dyDescent="0.25">
      <c r="B38" s="2" t="s">
        <v>43</v>
      </c>
      <c r="C38" s="6">
        <f>-0.8*C37</f>
        <v>-2000</v>
      </c>
      <c r="D38" s="6">
        <v>-2080</v>
      </c>
      <c r="E38" s="6">
        <v>-2210</v>
      </c>
      <c r="F38" s="12">
        <v>0</v>
      </c>
    </row>
    <row r="39" spans="2:7" collapsed="1" x14ac:dyDescent="0.25">
      <c r="B39" s="2" t="s">
        <v>60</v>
      </c>
      <c r="C39" s="2">
        <f>SUM(C37:C38)</f>
        <v>500</v>
      </c>
      <c r="D39" s="2">
        <f>SUM(D37:D38)</f>
        <v>570.23999999999978</v>
      </c>
      <c r="E39" s="2">
        <f>SUM(E37:E38)</f>
        <v>707.71</v>
      </c>
      <c r="F39" s="11">
        <v>0</v>
      </c>
      <c r="G39" s="3" t="s">
        <v>95</v>
      </c>
    </row>
    <row r="40" spans="2:7" hidden="1" outlineLevel="1" x14ac:dyDescent="0.25">
      <c r="B40" s="2" t="s">
        <v>9</v>
      </c>
      <c r="C40" s="2">
        <v>3000</v>
      </c>
      <c r="D40" s="2">
        <v>3009.47</v>
      </c>
      <c r="E40" s="2">
        <v>0</v>
      </c>
      <c r="F40" s="11">
        <v>0</v>
      </c>
    </row>
    <row r="41" spans="2:7" hidden="1" outlineLevel="1" x14ac:dyDescent="0.25">
      <c r="B41" s="2" t="s">
        <v>43</v>
      </c>
      <c r="C41" s="6">
        <f>-0.9*C40</f>
        <v>-2700</v>
      </c>
      <c r="D41" s="6">
        <v>-2700</v>
      </c>
      <c r="E41" s="6">
        <v>0</v>
      </c>
      <c r="F41" s="12">
        <v>0</v>
      </c>
    </row>
    <row r="42" spans="2:7" collapsed="1" x14ac:dyDescent="0.25">
      <c r="B42" s="2" t="s">
        <v>61</v>
      </c>
      <c r="C42" s="2">
        <f>SUM(C40:C41)</f>
        <v>300</v>
      </c>
      <c r="D42" s="2">
        <f>SUM(D40:D41)</f>
        <v>309.4699999999998</v>
      </c>
      <c r="E42" s="2">
        <f>SUM(E40:E41)</f>
        <v>0</v>
      </c>
      <c r="F42" s="11">
        <v>0</v>
      </c>
      <c r="G42" s="3" t="s">
        <v>99</v>
      </c>
    </row>
    <row r="43" spans="2:7" hidden="1" outlineLevel="1" x14ac:dyDescent="0.25">
      <c r="B43" s="2" t="s">
        <v>10</v>
      </c>
      <c r="C43" s="2">
        <v>1000</v>
      </c>
      <c r="D43" s="2">
        <v>1171.2</v>
      </c>
      <c r="E43" s="2">
        <v>0</v>
      </c>
      <c r="F43" s="11">
        <v>0</v>
      </c>
    </row>
    <row r="44" spans="2:7" hidden="1" outlineLevel="1" x14ac:dyDescent="0.25">
      <c r="B44" s="2" t="s">
        <v>43</v>
      </c>
      <c r="C44" s="6">
        <v>-1000</v>
      </c>
      <c r="D44" s="6">
        <v>-900</v>
      </c>
      <c r="E44" s="6">
        <v>0</v>
      </c>
      <c r="F44" s="12">
        <v>0</v>
      </c>
    </row>
    <row r="45" spans="2:7" collapsed="1" x14ac:dyDescent="0.25">
      <c r="B45" s="2" t="s">
        <v>62</v>
      </c>
      <c r="C45" s="2">
        <f>SUM(C43:C44)</f>
        <v>0</v>
      </c>
      <c r="D45" s="2">
        <f>SUM(D43:D44)</f>
        <v>271.20000000000005</v>
      </c>
      <c r="E45" s="2">
        <f>SUM(E43:E44)</f>
        <v>0</v>
      </c>
      <c r="F45" s="11">
        <v>0</v>
      </c>
      <c r="G45" s="3" t="s">
        <v>99</v>
      </c>
    </row>
    <row r="46" spans="2:7" hidden="1" outlineLevel="1" x14ac:dyDescent="0.25">
      <c r="B46" s="2" t="s">
        <v>11</v>
      </c>
      <c r="C46" s="2">
        <v>7720</v>
      </c>
      <c r="D46" s="2">
        <v>7411.72</v>
      </c>
      <c r="E46" s="2">
        <v>8420.19</v>
      </c>
      <c r="F46" s="11">
        <v>8000</v>
      </c>
    </row>
    <row r="47" spans="2:7" hidden="1" outlineLevel="1" x14ac:dyDescent="0.25">
      <c r="B47" s="2" t="s">
        <v>43</v>
      </c>
      <c r="C47" s="6">
        <v>-7720</v>
      </c>
      <c r="D47" s="6">
        <v>-5276.16</v>
      </c>
      <c r="E47" s="6">
        <v>-8006.01</v>
      </c>
      <c r="F47" s="12">
        <f>-F46</f>
        <v>-8000</v>
      </c>
    </row>
    <row r="48" spans="2:7" ht="15.6" customHeight="1" collapsed="1" x14ac:dyDescent="0.25">
      <c r="B48" s="2" t="s">
        <v>63</v>
      </c>
      <c r="C48" s="2">
        <v>0</v>
      </c>
      <c r="D48" s="2">
        <f>SUM(D46:D47)</f>
        <v>2135.5600000000004</v>
      </c>
      <c r="E48" s="2">
        <f>SUM(E46:E47)</f>
        <v>414.18000000000029</v>
      </c>
      <c r="F48" s="11">
        <f>SUM(F46:F47)</f>
        <v>0</v>
      </c>
      <c r="G48" s="3" t="s">
        <v>95</v>
      </c>
    </row>
    <row r="49" spans="2:8" hidden="1" outlineLevel="1" x14ac:dyDescent="0.25">
      <c r="B49" s="2" t="s">
        <v>12</v>
      </c>
      <c r="C49" s="2">
        <v>2500</v>
      </c>
      <c r="D49" s="2">
        <v>2920.8</v>
      </c>
      <c r="E49" s="2">
        <v>2410.5</v>
      </c>
      <c r="F49" s="11">
        <v>0</v>
      </c>
    </row>
    <row r="50" spans="2:8" hidden="1" outlineLevel="1" x14ac:dyDescent="0.25">
      <c r="B50" s="2" t="s">
        <v>43</v>
      </c>
      <c r="C50" s="6">
        <v>-2500</v>
      </c>
      <c r="D50" s="6">
        <v>-2480</v>
      </c>
      <c r="E50" s="6">
        <v>-1950</v>
      </c>
      <c r="F50" s="12">
        <v>0</v>
      </c>
    </row>
    <row r="51" spans="2:8" collapsed="1" x14ac:dyDescent="0.25">
      <c r="B51" s="2" t="s">
        <v>64</v>
      </c>
      <c r="C51" s="2">
        <f>SUM(C49:C50)</f>
        <v>0</v>
      </c>
      <c r="D51" s="2">
        <f>SUM(D49:D50)</f>
        <v>440.80000000000018</v>
      </c>
      <c r="E51" s="2">
        <f>SUM(E49:E50)</f>
        <v>460.5</v>
      </c>
      <c r="F51" s="11">
        <v>0</v>
      </c>
      <c r="G51" s="3" t="s">
        <v>96</v>
      </c>
      <c r="H51" s="9"/>
    </row>
    <row r="52" spans="2:8" hidden="1" outlineLevel="1" x14ac:dyDescent="0.25">
      <c r="B52" s="2" t="s">
        <v>105</v>
      </c>
      <c r="C52" s="2">
        <v>0</v>
      </c>
      <c r="D52" s="2">
        <v>0</v>
      </c>
      <c r="E52" s="2">
        <v>61.54</v>
      </c>
      <c r="F52" s="11">
        <v>0</v>
      </c>
      <c r="G52" s="3" t="s">
        <v>94</v>
      </c>
    </row>
    <row r="53" spans="2:8" hidden="1" outlineLevel="1" x14ac:dyDescent="0.25">
      <c r="B53" s="2" t="s">
        <v>43</v>
      </c>
      <c r="C53" s="6">
        <v>0</v>
      </c>
      <c r="D53" s="6">
        <v>0</v>
      </c>
      <c r="E53" s="6">
        <v>0</v>
      </c>
      <c r="F53" s="12">
        <v>0</v>
      </c>
    </row>
    <row r="54" spans="2:8" collapsed="1" x14ac:dyDescent="0.25">
      <c r="B54" s="2" t="s">
        <v>106</v>
      </c>
      <c r="C54" s="2">
        <f>SUM(C52:C53)</f>
        <v>0</v>
      </c>
      <c r="D54" s="2">
        <f>SUM(D52:D53)</f>
        <v>0</v>
      </c>
      <c r="E54" s="16">
        <f>SUM(E52:E53)</f>
        <v>61.54</v>
      </c>
      <c r="F54" s="21">
        <v>0</v>
      </c>
      <c r="G54" s="3" t="s">
        <v>107</v>
      </c>
      <c r="H54" s="9"/>
    </row>
    <row r="55" spans="2:8" outlineLevel="1" x14ac:dyDescent="0.25">
      <c r="B55" s="11" t="s">
        <v>80</v>
      </c>
      <c r="C55" s="11">
        <v>35000</v>
      </c>
      <c r="D55" s="11">
        <v>35621.479999999996</v>
      </c>
      <c r="E55" s="11">
        <v>41398.020000000004</v>
      </c>
      <c r="F55" s="11">
        <v>41000</v>
      </c>
    </row>
    <row r="56" spans="2:8" outlineLevel="1" x14ac:dyDescent="0.25">
      <c r="B56" s="2" t="s">
        <v>65</v>
      </c>
      <c r="C56" s="2">
        <v>0</v>
      </c>
      <c r="D56" s="2">
        <v>-10381.24</v>
      </c>
    </row>
    <row r="57" spans="2:8" ht="15.6" customHeight="1" outlineLevel="1" x14ac:dyDescent="0.25">
      <c r="B57" s="2" t="s">
        <v>66</v>
      </c>
      <c r="C57" s="2">
        <v>0</v>
      </c>
      <c r="D57" s="2">
        <v>0</v>
      </c>
    </row>
    <row r="58" spans="2:8" outlineLevel="1" x14ac:dyDescent="0.25">
      <c r="B58" s="2" t="s">
        <v>67</v>
      </c>
      <c r="C58" s="2">
        <v>0</v>
      </c>
      <c r="D58" s="2">
        <v>-7000</v>
      </c>
    </row>
    <row r="59" spans="2:8" outlineLevel="1" x14ac:dyDescent="0.25">
      <c r="B59" s="2" t="s">
        <v>68</v>
      </c>
      <c r="C59" s="2">
        <v>0</v>
      </c>
      <c r="D59" s="2">
        <v>-396.91</v>
      </c>
    </row>
    <row r="60" spans="2:8" outlineLevel="1" x14ac:dyDescent="0.25">
      <c r="B60" s="2" t="s">
        <v>69</v>
      </c>
      <c r="C60" s="2">
        <v>0</v>
      </c>
      <c r="D60" s="2">
        <v>0</v>
      </c>
    </row>
    <row r="61" spans="2:8" outlineLevel="1" x14ac:dyDescent="0.25">
      <c r="B61" s="2" t="s">
        <v>70</v>
      </c>
      <c r="C61" s="2">
        <v>0</v>
      </c>
      <c r="D61" s="2">
        <v>-8431.2800000000007</v>
      </c>
    </row>
    <row r="62" spans="2:8" outlineLevel="1" x14ac:dyDescent="0.25">
      <c r="B62" s="2" t="s">
        <v>71</v>
      </c>
      <c r="C62" s="2">
        <v>0</v>
      </c>
      <c r="D62" s="2">
        <v>-2666.67</v>
      </c>
    </row>
    <row r="63" spans="2:8" outlineLevel="1" x14ac:dyDescent="0.25">
      <c r="B63" s="2" t="s">
        <v>72</v>
      </c>
      <c r="C63" s="2">
        <v>0</v>
      </c>
      <c r="D63" s="2">
        <v>-1465</v>
      </c>
    </row>
    <row r="64" spans="2:8" outlineLevel="1" x14ac:dyDescent="0.25">
      <c r="B64" s="2" t="s">
        <v>73</v>
      </c>
      <c r="C64" s="2">
        <v>0</v>
      </c>
      <c r="D64" s="2">
        <v>-845</v>
      </c>
    </row>
    <row r="65" spans="2:7" outlineLevel="1" x14ac:dyDescent="0.25">
      <c r="B65" s="2" t="s">
        <v>74</v>
      </c>
      <c r="C65" s="6">
        <v>-35000</v>
      </c>
      <c r="D65" s="6">
        <v>-31186.1</v>
      </c>
      <c r="E65" s="6">
        <v>-35733.980000000003</v>
      </c>
      <c r="F65" s="12">
        <v>-41000</v>
      </c>
      <c r="G65" s="3" t="s">
        <v>121</v>
      </c>
    </row>
    <row r="66" spans="2:7" x14ac:dyDescent="0.25">
      <c r="B66" s="2" t="s">
        <v>87</v>
      </c>
      <c r="C66" s="17">
        <v>0</v>
      </c>
      <c r="D66" s="17">
        <f>SUM(D55,D65)</f>
        <v>4435.3799999999974</v>
      </c>
      <c r="E66" s="17">
        <f>SUM(E55:E65)</f>
        <v>5664.0400000000009</v>
      </c>
      <c r="F66" s="22">
        <f>SUM(F55:F65)</f>
        <v>0</v>
      </c>
      <c r="G66" s="3" t="s">
        <v>100</v>
      </c>
    </row>
    <row r="67" spans="2:7" x14ac:dyDescent="0.25">
      <c r="B67" s="5" t="s">
        <v>81</v>
      </c>
      <c r="C67" s="10">
        <f>SUM(C54,C27,C30,C33,C36,C39,C42,C45,C48,C51,C66)</f>
        <v>-1918</v>
      </c>
      <c r="D67" s="10">
        <f>SUM(D54,D27,D30,D33,D36,D39,D42,D45,D48,D51,D66)</f>
        <v>5609.0299999999979</v>
      </c>
      <c r="E67" s="10">
        <f>SUM(E54,E27,E30,E33,E36,E39,E42,E45,E48,E51,E66)</f>
        <v>4517.8600000000006</v>
      </c>
      <c r="F67" s="23">
        <f>SUM(F54,F27,F30,F33,F36,F39,F42,F45,F48,F51,F66)</f>
        <v>-3500</v>
      </c>
    </row>
    <row r="68" spans="2:7" ht="14.4" thickBot="1" x14ac:dyDescent="0.3">
      <c r="B68" s="5" t="s">
        <v>14</v>
      </c>
      <c r="C68" s="8">
        <f>SUM(C23,C67)</f>
        <v>10632</v>
      </c>
      <c r="D68" s="8">
        <f>SUM(D23,D67)</f>
        <v>15504.029999999999</v>
      </c>
      <c r="E68" s="8">
        <f>SUM(E23,E67)</f>
        <v>21898.770000000004</v>
      </c>
      <c r="F68" s="20">
        <f>SUM(F23,F67)</f>
        <v>7800</v>
      </c>
    </row>
    <row r="69" spans="2:7" ht="14.4" thickTop="1" x14ac:dyDescent="0.25">
      <c r="B69" s="5" t="s">
        <v>75</v>
      </c>
    </row>
    <row r="70" spans="2:7" x14ac:dyDescent="0.25">
      <c r="B70" s="11" t="s">
        <v>15</v>
      </c>
      <c r="C70" s="11">
        <v>-1000</v>
      </c>
      <c r="D70" s="11">
        <v>-725</v>
      </c>
      <c r="E70" s="11">
        <v>0</v>
      </c>
      <c r="F70" s="11">
        <v>-1000</v>
      </c>
      <c r="G70" s="3" t="s">
        <v>113</v>
      </c>
    </row>
    <row r="71" spans="2:7" x14ac:dyDescent="0.25">
      <c r="B71" s="11" t="s">
        <v>16</v>
      </c>
      <c r="C71" s="11">
        <v>-1000</v>
      </c>
      <c r="D71" s="11">
        <v>-116.18</v>
      </c>
      <c r="E71" s="11">
        <v>0</v>
      </c>
      <c r="F71" s="11">
        <v>-1000</v>
      </c>
      <c r="G71" s="3" t="s">
        <v>113</v>
      </c>
    </row>
    <row r="72" spans="2:7" x14ac:dyDescent="0.25">
      <c r="B72" s="11" t="s">
        <v>17</v>
      </c>
      <c r="C72" s="11">
        <v>-1000</v>
      </c>
      <c r="D72" s="11">
        <v>-341.68</v>
      </c>
      <c r="E72" s="11">
        <v>-723.12</v>
      </c>
      <c r="F72" s="11">
        <v>-1000</v>
      </c>
      <c r="G72" s="3" t="s">
        <v>101</v>
      </c>
    </row>
    <row r="73" spans="2:7" x14ac:dyDescent="0.25">
      <c r="B73" s="11" t="s">
        <v>76</v>
      </c>
      <c r="C73" s="11">
        <v>-750</v>
      </c>
      <c r="D73" s="11">
        <v>-179</v>
      </c>
      <c r="E73" s="11">
        <v>-992.97</v>
      </c>
      <c r="F73" s="11">
        <v>-1000</v>
      </c>
      <c r="G73" s="3" t="s">
        <v>102</v>
      </c>
    </row>
    <row r="74" spans="2:7" x14ac:dyDescent="0.25">
      <c r="B74" s="11" t="s">
        <v>18</v>
      </c>
      <c r="C74" s="11">
        <v>-50</v>
      </c>
      <c r="D74" s="11">
        <v>-25.8</v>
      </c>
      <c r="E74" s="11">
        <v>-2</v>
      </c>
      <c r="F74" s="11">
        <v>-50</v>
      </c>
    </row>
    <row r="75" spans="2:7" x14ac:dyDescent="0.25">
      <c r="B75" s="11" t="s">
        <v>19</v>
      </c>
      <c r="C75" s="11">
        <v>-1000</v>
      </c>
      <c r="D75" s="11">
        <v>-1164</v>
      </c>
      <c r="E75" s="11">
        <v>0</v>
      </c>
      <c r="F75" s="11">
        <v>-1000</v>
      </c>
    </row>
    <row r="76" spans="2:7" x14ac:dyDescent="0.25">
      <c r="B76" s="11" t="s">
        <v>37</v>
      </c>
      <c r="C76" s="11">
        <v>-1000</v>
      </c>
      <c r="D76" s="11">
        <v>-525</v>
      </c>
      <c r="E76" s="11"/>
      <c r="F76" s="11">
        <v>-1000</v>
      </c>
    </row>
    <row r="77" spans="2:7" x14ac:dyDescent="0.25">
      <c r="B77" s="2" t="s">
        <v>77</v>
      </c>
      <c r="C77" s="2">
        <v>-300</v>
      </c>
      <c r="D77" s="2">
        <v>-190</v>
      </c>
      <c r="E77" s="2">
        <v>-190</v>
      </c>
      <c r="F77" s="11">
        <v>-300</v>
      </c>
    </row>
    <row r="78" spans="2:7" x14ac:dyDescent="0.25">
      <c r="B78" s="2" t="s">
        <v>20</v>
      </c>
      <c r="C78" s="2">
        <v>-500</v>
      </c>
      <c r="D78" s="2">
        <v>0</v>
      </c>
      <c r="E78" s="2">
        <v>-500</v>
      </c>
      <c r="F78" s="11">
        <v>-500</v>
      </c>
    </row>
    <row r="79" spans="2:7" x14ac:dyDescent="0.25">
      <c r="B79" s="2" t="s">
        <v>38</v>
      </c>
      <c r="C79" s="11">
        <v>-750</v>
      </c>
      <c r="D79" s="11">
        <v>-719.6</v>
      </c>
      <c r="E79" s="2">
        <v>-772.6</v>
      </c>
      <c r="F79" s="11">
        <v>-775</v>
      </c>
      <c r="G79" s="3" t="s">
        <v>108</v>
      </c>
    </row>
    <row r="80" spans="2:7" x14ac:dyDescent="0.25">
      <c r="B80" s="2" t="s">
        <v>39</v>
      </c>
      <c r="C80" s="11">
        <v>-270</v>
      </c>
      <c r="D80" s="11">
        <v>0</v>
      </c>
      <c r="E80" s="2">
        <v>-270</v>
      </c>
      <c r="F80" s="11">
        <v>-270</v>
      </c>
    </row>
    <row r="81" spans="2:7" x14ac:dyDescent="0.25">
      <c r="B81" s="2" t="s">
        <v>21</v>
      </c>
      <c r="C81" s="2">
        <v>-1000</v>
      </c>
      <c r="D81" s="2">
        <v>0</v>
      </c>
      <c r="E81" s="2">
        <v>-1129.9000000000001</v>
      </c>
      <c r="F81" s="11">
        <v>-1000</v>
      </c>
      <c r="G81" s="3" t="s">
        <v>103</v>
      </c>
    </row>
    <row r="82" spans="2:7" x14ac:dyDescent="0.25">
      <c r="B82" s="2" t="s">
        <v>22</v>
      </c>
      <c r="C82" s="2">
        <v>-200</v>
      </c>
      <c r="D82" s="2">
        <v>0</v>
      </c>
      <c r="E82" s="2">
        <v>-34.04</v>
      </c>
      <c r="F82" s="11">
        <v>-200</v>
      </c>
      <c r="G82" s="3" t="s">
        <v>104</v>
      </c>
    </row>
    <row r="83" spans="2:7" ht="14.4" x14ac:dyDescent="0.3">
      <c r="B83" s="2" t="s">
        <v>23</v>
      </c>
      <c r="C83" s="2">
        <v>-1500</v>
      </c>
      <c r="D83" s="2">
        <v>0</v>
      </c>
      <c r="E83" s="2">
        <v>-172.6</v>
      </c>
      <c r="F83" s="11">
        <v>-250</v>
      </c>
      <c r="G83" t="s">
        <v>109</v>
      </c>
    </row>
    <row r="84" spans="2:7" x14ac:dyDescent="0.25">
      <c r="B84" s="2" t="s">
        <v>85</v>
      </c>
      <c r="C84" s="2">
        <v>-120</v>
      </c>
      <c r="D84" s="2">
        <v>0</v>
      </c>
      <c r="E84" s="2">
        <v>-119.99</v>
      </c>
      <c r="F84" s="11">
        <v>-120</v>
      </c>
    </row>
    <row r="85" spans="2:7" x14ac:dyDescent="0.25">
      <c r="B85" s="2" t="s">
        <v>24</v>
      </c>
      <c r="C85" s="2">
        <v>-400</v>
      </c>
      <c r="D85" s="2">
        <v>-350</v>
      </c>
      <c r="E85" s="2">
        <v>-400</v>
      </c>
      <c r="F85" s="11">
        <v>-400</v>
      </c>
    </row>
    <row r="86" spans="2:7" x14ac:dyDescent="0.25">
      <c r="B86" s="2" t="s">
        <v>25</v>
      </c>
      <c r="C86" s="2">
        <v>-500</v>
      </c>
      <c r="D86" s="2">
        <v>-337.5</v>
      </c>
      <c r="E86" s="2">
        <v>-365.75</v>
      </c>
      <c r="F86" s="11">
        <v>-500</v>
      </c>
    </row>
    <row r="87" spans="2:7" x14ac:dyDescent="0.25">
      <c r="B87" s="2" t="s">
        <v>26</v>
      </c>
      <c r="C87" s="2">
        <v>-4500</v>
      </c>
      <c r="D87" s="2">
        <v>-3993.24</v>
      </c>
      <c r="E87" s="2">
        <v>-4238.8100000000004</v>
      </c>
      <c r="F87" s="11">
        <v>-4500</v>
      </c>
    </row>
    <row r="88" spans="2:7" x14ac:dyDescent="0.25">
      <c r="B88" s="11" t="s">
        <v>40</v>
      </c>
      <c r="C88" s="11">
        <v>-1300</v>
      </c>
      <c r="D88" s="11">
        <v>-1078</v>
      </c>
      <c r="E88" s="11">
        <v>-928</v>
      </c>
      <c r="F88" s="11">
        <v>-1300</v>
      </c>
      <c r="G88" s="3" t="s">
        <v>98</v>
      </c>
    </row>
    <row r="89" spans="2:7" x14ac:dyDescent="0.25">
      <c r="B89" s="11" t="s">
        <v>41</v>
      </c>
      <c r="C89" s="11">
        <v>-1300</v>
      </c>
      <c r="D89" s="11">
        <v>-991.91</v>
      </c>
      <c r="E89" s="11">
        <v>-828</v>
      </c>
      <c r="F89" s="11">
        <v>-1300</v>
      </c>
      <c r="G89" s="3" t="s">
        <v>98</v>
      </c>
    </row>
    <row r="90" spans="2:7" x14ac:dyDescent="0.25">
      <c r="B90" s="2" t="s">
        <v>27</v>
      </c>
      <c r="C90" s="2">
        <v>-1000</v>
      </c>
      <c r="D90" s="2">
        <v>-1000</v>
      </c>
      <c r="E90" s="2">
        <v>-1000</v>
      </c>
      <c r="F90" s="11">
        <v>-1000</v>
      </c>
      <c r="G90" s="3" t="s">
        <v>111</v>
      </c>
    </row>
    <row r="91" spans="2:7" x14ac:dyDescent="0.25">
      <c r="B91" s="11" t="s">
        <v>42</v>
      </c>
      <c r="C91" s="11">
        <v>0</v>
      </c>
      <c r="D91" s="11">
        <v>-431.01</v>
      </c>
      <c r="E91" s="11">
        <v>0</v>
      </c>
      <c r="F91" s="11">
        <v>0</v>
      </c>
    </row>
    <row r="92" spans="2:7" x14ac:dyDescent="0.25">
      <c r="B92" s="11" t="s">
        <v>13</v>
      </c>
      <c r="C92" s="11">
        <v>0</v>
      </c>
      <c r="D92" s="11">
        <v>0</v>
      </c>
      <c r="E92" s="11">
        <v>0</v>
      </c>
      <c r="F92" s="11">
        <v>0</v>
      </c>
      <c r="G92" s="3" t="s">
        <v>110</v>
      </c>
    </row>
    <row r="93" spans="2:7" x14ac:dyDescent="0.25">
      <c r="B93" s="2" t="s">
        <v>28</v>
      </c>
      <c r="C93" s="11">
        <v>-15</v>
      </c>
      <c r="D93" s="2">
        <v>0</v>
      </c>
      <c r="E93" s="2">
        <v>-57.95</v>
      </c>
      <c r="F93" s="11">
        <v>-50</v>
      </c>
      <c r="G93" s="3" t="s">
        <v>112</v>
      </c>
    </row>
    <row r="94" spans="2:7" x14ac:dyDescent="0.25">
      <c r="B94" s="2" t="s">
        <v>29</v>
      </c>
      <c r="C94" s="11">
        <v>-500</v>
      </c>
      <c r="D94" s="2">
        <v>-25</v>
      </c>
      <c r="E94" s="2">
        <v>-532.53</v>
      </c>
      <c r="F94" s="11">
        <v>-500</v>
      </c>
      <c r="G94" s="3" t="s">
        <v>115</v>
      </c>
    </row>
    <row r="95" spans="2:7" x14ac:dyDescent="0.25">
      <c r="B95" s="2" t="s">
        <v>30</v>
      </c>
      <c r="C95" s="11">
        <v>-500</v>
      </c>
      <c r="D95" s="2">
        <v>0</v>
      </c>
      <c r="E95" s="2">
        <v>-318.77999999999997</v>
      </c>
      <c r="F95" s="11">
        <v>-500</v>
      </c>
    </row>
    <row r="96" spans="2:7" x14ac:dyDescent="0.25">
      <c r="B96" s="2" t="s">
        <v>31</v>
      </c>
      <c r="C96" s="11">
        <v>-3200</v>
      </c>
      <c r="D96" s="2">
        <v>0</v>
      </c>
      <c r="E96" s="2">
        <v>-2870.25</v>
      </c>
      <c r="F96" s="11">
        <v>-3200</v>
      </c>
      <c r="G96" s="3" t="s">
        <v>114</v>
      </c>
    </row>
    <row r="97" spans="2:7" x14ac:dyDescent="0.25">
      <c r="B97" s="2" t="s">
        <v>83</v>
      </c>
      <c r="C97" s="11">
        <v>-300</v>
      </c>
      <c r="D97" s="2">
        <v>0</v>
      </c>
      <c r="E97" s="2">
        <v>0</v>
      </c>
      <c r="F97" s="11">
        <v>-300</v>
      </c>
    </row>
    <row r="98" spans="2:7" x14ac:dyDescent="0.25">
      <c r="B98" s="2" t="s">
        <v>32</v>
      </c>
      <c r="C98" s="11">
        <v>-750</v>
      </c>
      <c r="D98" s="2">
        <v>-614.87</v>
      </c>
      <c r="E98" s="2">
        <v>-505</v>
      </c>
      <c r="F98" s="11">
        <v>-750</v>
      </c>
      <c r="G98" s="3" t="s">
        <v>84</v>
      </c>
    </row>
    <row r="99" spans="2:7" x14ac:dyDescent="0.25">
      <c r="B99" s="11" t="s">
        <v>33</v>
      </c>
      <c r="C99" s="11">
        <v>-200</v>
      </c>
      <c r="D99" s="11">
        <v>0</v>
      </c>
      <c r="E99" s="11">
        <v>0</v>
      </c>
      <c r="F99" s="11">
        <v>-200</v>
      </c>
    </row>
    <row r="100" spans="2:7" x14ac:dyDescent="0.25">
      <c r="B100" s="2" t="s">
        <v>34</v>
      </c>
      <c r="C100" s="11">
        <v>-8500</v>
      </c>
      <c r="D100" s="2">
        <v>-1170</v>
      </c>
      <c r="E100" s="2">
        <v>-127</v>
      </c>
      <c r="F100" s="11">
        <v>-200</v>
      </c>
      <c r="G100" s="3" t="s">
        <v>118</v>
      </c>
    </row>
    <row r="101" spans="2:7" x14ac:dyDescent="0.25">
      <c r="B101" s="2" t="s">
        <v>35</v>
      </c>
      <c r="C101" s="11">
        <v>-2500</v>
      </c>
      <c r="D101" s="2">
        <v>-2223.4</v>
      </c>
      <c r="E101" s="2">
        <v>-5660.75</v>
      </c>
      <c r="F101" s="11">
        <v>-3000</v>
      </c>
      <c r="G101" s="3" t="s">
        <v>117</v>
      </c>
    </row>
    <row r="102" spans="2:7" x14ac:dyDescent="0.25">
      <c r="B102" s="2" t="s">
        <v>36</v>
      </c>
      <c r="C102" s="12">
        <v>-100</v>
      </c>
      <c r="D102" s="6">
        <v>0</v>
      </c>
      <c r="E102" s="6">
        <v>-25</v>
      </c>
      <c r="F102" s="12">
        <v>-100</v>
      </c>
    </row>
    <row r="103" spans="2:7" x14ac:dyDescent="0.25">
      <c r="B103" s="5" t="s">
        <v>78</v>
      </c>
      <c r="C103" s="5">
        <f>SUM(C70:C102)</f>
        <v>-36005</v>
      </c>
      <c r="D103" s="5">
        <f>SUM(D70:D102)</f>
        <v>-16201.19</v>
      </c>
      <c r="E103" s="5">
        <f>SUM(E70:E102)</f>
        <v>-22765.040000000001</v>
      </c>
      <c r="F103" s="13">
        <f>SUM(F70:F102)</f>
        <v>-27265</v>
      </c>
    </row>
    <row r="105" spans="2:7" x14ac:dyDescent="0.25">
      <c r="B105" s="13" t="s">
        <v>79</v>
      </c>
      <c r="C105" s="13">
        <f>SUM(C68,C103)</f>
        <v>-25373</v>
      </c>
      <c r="D105" s="13">
        <f>SUM(D68,D103)</f>
        <v>-697.16000000000167</v>
      </c>
      <c r="E105" s="13">
        <f>SUM(E68,E103)</f>
        <v>-866.2699999999968</v>
      </c>
      <c r="F105" s="13">
        <f>SUM(F68,F103)</f>
        <v>-19465</v>
      </c>
    </row>
    <row r="106" spans="2:7" x14ac:dyDescent="0.25">
      <c r="B106" s="13"/>
      <c r="C106" s="13"/>
      <c r="D106" s="13"/>
      <c r="E106" s="13"/>
      <c r="F106" s="13"/>
    </row>
    <row r="107" spans="2:7" x14ac:dyDescent="0.25">
      <c r="D107" s="14"/>
      <c r="E107" s="14"/>
      <c r="F107" s="24"/>
    </row>
  </sheetData>
  <printOptions horizontalCentered="1"/>
  <pageMargins left="0.7" right="0.7" top="0.75" bottom="0.75" header="0.3" footer="0.3"/>
  <pageSetup scale="67" orientation="portrait" r:id="rId1"/>
  <headerFooter>
    <oddHeader>&amp;L&amp;"-,Bold"Blue Ridge Middle School PTO&amp;R&amp;"-,Bold"Proposed Budget 2024-2025</oddHeader>
    <oddFooter>&amp;L&amp;D  &amp;T&amp;RPage &amp;P of &amp;N</oddFooter>
  </headerFooter>
  <ignoredErrors>
    <ignoredError sqref="C11:D11 C51 E3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Approved Budget 25-26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to Actual</dc:title>
  <dc:creator>Chelsea Pinkston</dc:creator>
  <cp:lastModifiedBy>Chelsea Pinkston</cp:lastModifiedBy>
  <cp:lastPrinted>2024-09-04T13:59:11Z</cp:lastPrinted>
  <dcterms:created xsi:type="dcterms:W3CDTF">2024-08-31T16:33:38Z</dcterms:created>
  <dcterms:modified xsi:type="dcterms:W3CDTF">2025-08-05T14:57:00Z</dcterms:modified>
</cp:coreProperties>
</file>