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c2f7441be912a20f/Documents/Personal/BRMS PTO/"/>
    </mc:Choice>
  </mc:AlternateContent>
  <xr:revisionPtr revIDLastSave="0" documentId="8_{65DEF657-3FEE-4D86-9C99-D0797F7B0828}" xr6:coauthVersionLast="47" xr6:coauthVersionMax="47" xr10:uidLastSave="{00000000-0000-0000-0000-000000000000}"/>
  <bookViews>
    <workbookView xWindow="-108" yWindow="-108" windowWidth="23256" windowHeight="12456" xr2:uid="{028D0A94-867C-4CC7-A89A-008EAD7A1269}"/>
  </bookViews>
  <sheets>
    <sheet name="Proposed 24-25 Budget" sheetId="2" r:id="rId1"/>
    <sheet name="Fall Theater Budget" sheetId="4" r:id="rId2"/>
    <sheet name="Spring Musical Budget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4" l="1"/>
  <c r="B13" i="4"/>
  <c r="B17" i="4"/>
  <c r="B21" i="4"/>
  <c r="B24" i="4"/>
  <c r="B28" i="4"/>
  <c r="B30" i="4"/>
  <c r="B7" i="3"/>
  <c r="B12" i="3"/>
  <c r="B18" i="3"/>
  <c r="B25" i="3"/>
  <c r="B31" i="3"/>
  <c r="B36" i="3"/>
  <c r="B39" i="3"/>
  <c r="B42" i="3"/>
  <c r="B44" i="3"/>
  <c r="C44" i="2" l="1"/>
  <c r="C45" i="2" s="1"/>
  <c r="C17" i="2"/>
  <c r="C50" i="2"/>
  <c r="C51" i="2" s="1"/>
  <c r="C41" i="2"/>
  <c r="C42" i="2" s="1"/>
  <c r="C38" i="2"/>
  <c r="C39" i="2"/>
  <c r="C35" i="2"/>
  <c r="C36" i="2" s="1"/>
  <c r="C29" i="2"/>
  <c r="C32" i="2"/>
  <c r="C33" i="2" s="1"/>
  <c r="C30" i="2"/>
  <c r="C8" i="2"/>
  <c r="C101" i="2"/>
  <c r="C11" i="2"/>
  <c r="C27" i="2"/>
  <c r="C21" i="2"/>
  <c r="C14" i="2"/>
  <c r="C64" i="2" l="1"/>
  <c r="C23" i="2"/>
  <c r="C65" i="2" l="1"/>
  <c r="C103" i="2" s="1"/>
</calcChain>
</file>

<file path=xl/sharedStrings.xml><?xml version="1.0" encoding="utf-8"?>
<sst xmlns="http://schemas.openxmlformats.org/spreadsheetml/2006/main" count="170" uniqueCount="149">
  <si>
    <t>Budget</t>
  </si>
  <si>
    <t>Income</t>
  </si>
  <si>
    <t>Sponsorship</t>
  </si>
  <si>
    <t>Fundraisers</t>
  </si>
  <si>
    <t>8th Grade Basketball Game</t>
  </si>
  <si>
    <t>8th grade lawn signs</t>
  </si>
  <si>
    <t>Bucks for Bulldogs Fall Fundraiser</t>
  </si>
  <si>
    <t>Programs</t>
  </si>
  <si>
    <t>8th Grade Picnic</t>
  </si>
  <si>
    <t>ASA: Football Spring</t>
  </si>
  <si>
    <t>ASA: Tennis Fall</t>
  </si>
  <si>
    <t>ASA: Tennis Spring</t>
  </si>
  <si>
    <t>ASA: Theater Fall</t>
  </si>
  <si>
    <t>ASA: Volleyball Winter</t>
  </si>
  <si>
    <t>Students in Need</t>
  </si>
  <si>
    <t>Total Income</t>
  </si>
  <si>
    <t>6th Grade House Grant</t>
  </si>
  <si>
    <t>7th Grade House Grant</t>
  </si>
  <si>
    <t>8th Grade House Grant</t>
  </si>
  <si>
    <t>Bank Charges</t>
  </si>
  <si>
    <t>BRMS Building and Grounds</t>
  </si>
  <si>
    <t>BRMS Yearbook Club Staff</t>
  </si>
  <si>
    <t>Classroom Grant (Any class needing extra funds)</t>
  </si>
  <si>
    <t>Club Grant (split with BRMS)</t>
  </si>
  <si>
    <t>CPA fees</t>
  </si>
  <si>
    <t>First Day Back Decorations</t>
  </si>
  <si>
    <t>Health and PE Grant</t>
  </si>
  <si>
    <t>Hospitality/Staff Appreciation</t>
  </si>
  <si>
    <t>LVHS Scholarship</t>
  </si>
  <si>
    <t>Postage Expense</t>
  </si>
  <si>
    <t>PTO Expenses</t>
  </si>
  <si>
    <t>PTO Insurance Expense</t>
  </si>
  <si>
    <t>Rising 6th Grade Welcome T-shirts</t>
  </si>
  <si>
    <t>Specials Grant (Supplies, art, music, class pet)</t>
  </si>
  <si>
    <t>Student Council (SCA) Grant</t>
  </si>
  <si>
    <t>Taxes</t>
  </si>
  <si>
    <t>Unallocated Funds</t>
  </si>
  <si>
    <t>VA Licenses and Permits Expense</t>
  </si>
  <si>
    <t>BRMS Activity Scholarship Fund</t>
  </si>
  <si>
    <t>BRMS Staff Development Fund</t>
  </si>
  <si>
    <t>Bulldog Mile</t>
  </si>
  <si>
    <t>Bulldog Trivia</t>
  </si>
  <si>
    <t>Ida Lee 6th Grade</t>
  </si>
  <si>
    <t>Ida Lee 7th Grade</t>
  </si>
  <si>
    <t>Reader's Choice</t>
  </si>
  <si>
    <t>PY Actual</t>
  </si>
  <si>
    <t>Cost</t>
  </si>
  <si>
    <t>Based on actuals provided for new year from librarian</t>
  </si>
  <si>
    <t>8th grade lawn signs, net</t>
  </si>
  <si>
    <t>8th Grade Basketball Game, net</t>
  </si>
  <si>
    <t>Bingo</t>
  </si>
  <si>
    <t>Bingo, net</t>
  </si>
  <si>
    <t>Percentage to School</t>
  </si>
  <si>
    <t>Cost of Prizes</t>
  </si>
  <si>
    <t>Bucks for Bulldogs Fall Fundraiser, net</t>
  </si>
  <si>
    <t>Spirit Nights</t>
  </si>
  <si>
    <t>Total Fundraisers</t>
  </si>
  <si>
    <t>8th Grade Picnic, net</t>
  </si>
  <si>
    <t>ASA: Football Spring, net</t>
  </si>
  <si>
    <t>ASA: Ping Pong Winter</t>
  </si>
  <si>
    <t>ASA: Ping Pong Winter, net</t>
  </si>
  <si>
    <t>ASA: Running Fall</t>
  </si>
  <si>
    <t>ASA: Running Fall, net</t>
  </si>
  <si>
    <t>ASA: Running Spring</t>
  </si>
  <si>
    <t>ASA: Running Spring, net</t>
  </si>
  <si>
    <t>ASA: Tennis Fall, net</t>
  </si>
  <si>
    <t>ASA: Tennis Spring, net</t>
  </si>
  <si>
    <t>ASA: Theater Fall, net</t>
  </si>
  <si>
    <t>ASA: Volleyball Winter, net</t>
  </si>
  <si>
    <t>Capital Expenses</t>
  </si>
  <si>
    <t>Concessions Expense</t>
  </si>
  <si>
    <t>Director Fee</t>
  </si>
  <si>
    <t>Marketing</t>
  </si>
  <si>
    <t>Music Director Fee</t>
  </si>
  <si>
    <t>Production Expense</t>
  </si>
  <si>
    <t>Production Manager Fee</t>
  </si>
  <si>
    <t>Royalties &amp; Scripts Expense</t>
  </si>
  <si>
    <t>Services</t>
  </si>
  <si>
    <t>Musical Total Costs</t>
  </si>
  <si>
    <t>Expenses</t>
  </si>
  <si>
    <t>Accounting Software (PTEZ &amp; POWR)/QB</t>
  </si>
  <si>
    <t>BRMS Student Group Grant (Odyssey of the Mind)</t>
  </si>
  <si>
    <t>Total Expenses</t>
  </si>
  <si>
    <t>Net Income</t>
  </si>
  <si>
    <t>Musical Theater, All Income Sources</t>
  </si>
  <si>
    <t>Total Programs</t>
  </si>
  <si>
    <t>Blue Ridge Middle School PTO</t>
  </si>
  <si>
    <t>Proposed Budget 2024-2025</t>
  </si>
  <si>
    <t>Specials Auction</t>
  </si>
  <si>
    <t>Auction stipend booked here last year along with other expenses</t>
  </si>
  <si>
    <t>Docusign</t>
  </si>
  <si>
    <t>Ask Kim</t>
  </si>
  <si>
    <t>Next year will be more since QB is starting late this year</t>
  </si>
  <si>
    <t>Sponsorship, net</t>
  </si>
  <si>
    <t>Spring Musical Theater, net</t>
  </si>
  <si>
    <t>Didn't take place in prior year</t>
  </si>
  <si>
    <t>50% of funds raised go straight to BRMS ($15K goal this year)</t>
  </si>
  <si>
    <t>CPA filing fee in prior year, $8500 reserved for tax penalties from prior year failures to file</t>
  </si>
  <si>
    <t>Budgeting for breakeven. See separate tab for Musical Theater breakdown.</t>
  </si>
  <si>
    <t>Estimating a profit, but budgeting for breakeven to allow for repairs/maintenance of stage equipement if needed. See separate tab for Musical Theater breakdown.</t>
  </si>
  <si>
    <t>Total Contingency</t>
  </si>
  <si>
    <t>Contingency</t>
  </si>
  <si>
    <t>Total Repairs/Maintenance &amp; Expenditures</t>
  </si>
  <si>
    <t>Repairs/Maintenance &amp; Expenditures</t>
  </si>
  <si>
    <t xml:space="preserve">Total Meals </t>
  </si>
  <si>
    <t>Cast Party</t>
  </si>
  <si>
    <t>Set Saturdays Meals</t>
  </si>
  <si>
    <t xml:space="preserve">Rehearsal Snacks </t>
  </si>
  <si>
    <t>Total Concessions</t>
  </si>
  <si>
    <t>Concessions Sales CC Fees</t>
  </si>
  <si>
    <t xml:space="preserve">Bravos </t>
  </si>
  <si>
    <t>Show Flowers</t>
  </si>
  <si>
    <t xml:space="preserve">Concessions </t>
  </si>
  <si>
    <t xml:space="preserve">Total Marketing </t>
  </si>
  <si>
    <t xml:space="preserve">Ticket Sales CC Fees </t>
  </si>
  <si>
    <t>Registration CC Fees</t>
  </si>
  <si>
    <t>Gifts/Cast Picture Frame</t>
  </si>
  <si>
    <t>Front Lobby</t>
  </si>
  <si>
    <t xml:space="preserve">Total Production </t>
  </si>
  <si>
    <t>Props</t>
  </si>
  <si>
    <t>Sets/Paint</t>
  </si>
  <si>
    <t>Hair/Makeup</t>
  </si>
  <si>
    <t xml:space="preserve">Costumes </t>
  </si>
  <si>
    <t>Total Director/Manager</t>
  </si>
  <si>
    <t>(Paid from LCPS Stipend)</t>
  </si>
  <si>
    <t xml:space="preserve">Musical Director </t>
  </si>
  <si>
    <t xml:space="preserve">Production Manager </t>
  </si>
  <si>
    <t>Director</t>
  </si>
  <si>
    <t xml:space="preserve">Total Royalty and Scripts </t>
  </si>
  <si>
    <t>Royalty and Scripts</t>
  </si>
  <si>
    <t xml:space="preserve">Expenses </t>
  </si>
  <si>
    <t xml:space="preserve">Income 2024 Spring Musical </t>
  </si>
  <si>
    <t xml:space="preserve">Spring Musical Budget </t>
  </si>
  <si>
    <t xml:space="preserve">Total Expenses </t>
  </si>
  <si>
    <t xml:space="preserve">Total Concessions </t>
  </si>
  <si>
    <t>Total Costumes/Props</t>
  </si>
  <si>
    <t>Costumes/Props</t>
  </si>
  <si>
    <t>Total Marketing</t>
  </si>
  <si>
    <t xml:space="preserve">Marketing </t>
  </si>
  <si>
    <t>Total License &amp; Scripts</t>
  </si>
  <si>
    <t xml:space="preserve">Additional One-Act Costs </t>
  </si>
  <si>
    <t xml:space="preserve">Scripts </t>
  </si>
  <si>
    <t xml:space="preserve">Performance License </t>
  </si>
  <si>
    <t>License &amp; Scripts</t>
  </si>
  <si>
    <t>Total</t>
  </si>
  <si>
    <t>Concessions</t>
  </si>
  <si>
    <t xml:space="preserve">Registration </t>
  </si>
  <si>
    <t>Income 2024 Fall Workshop</t>
  </si>
  <si>
    <t>Fall Workshop Budget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</si>
</sst>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6" formatCode="_(* #,##0_);_(* \(#,##0\);_(* &quot;-&quot;??_);_(@_)"/>
    <numFmt numFmtId="169" formatCode="_(&quot;$&quot;* #,##0_);_(&quot;$&quot;* \(#,##0\);_(&quot;$&quot;* &quot;-&quot;??_);_(@_)"/>
  </numFmts>
  <fonts count="2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</borders>
  <cellStyleXfs count="4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0">
    <xf numFmtId="0" fontId="0" fillId="0" borderId="0" xfId="0"/>
    <xf numFmtId="0" fontId="18" fillId="0" borderId="0" xfId="0" applyFont="1"/>
    <xf numFmtId="166" fontId="19" fillId="0" borderId="0" xfId="1" applyNumberFormat="1" applyFont="1"/>
    <xf numFmtId="0" fontId="20" fillId="0" borderId="0" xfId="0" applyFont="1"/>
    <xf numFmtId="166" fontId="18" fillId="0" borderId="0" xfId="1" applyNumberFormat="1" applyFont="1"/>
    <xf numFmtId="166" fontId="21" fillId="0" borderId="0" xfId="1" applyNumberFormat="1" applyFont="1"/>
    <xf numFmtId="166" fontId="19" fillId="0" borderId="10" xfId="1" applyNumberFormat="1" applyFont="1" applyBorder="1"/>
    <xf numFmtId="166" fontId="19" fillId="0" borderId="0" xfId="1" applyNumberFormat="1" applyFont="1" applyAlignment="1">
      <alignment wrapText="1"/>
    </xf>
    <xf numFmtId="166" fontId="21" fillId="0" borderId="11" xfId="1" applyNumberFormat="1" applyFont="1" applyBorder="1"/>
    <xf numFmtId="43" fontId="20" fillId="0" borderId="0" xfId="0" applyNumberFormat="1" applyFont="1"/>
    <xf numFmtId="166" fontId="21" fillId="0" borderId="12" xfId="1" applyNumberFormat="1" applyFont="1" applyBorder="1"/>
    <xf numFmtId="166" fontId="19" fillId="33" borderId="0" xfId="1" applyNumberFormat="1" applyFont="1" applyFill="1"/>
    <xf numFmtId="166" fontId="19" fillId="0" borderId="0" xfId="1" applyNumberFormat="1" applyFont="1" applyFill="1"/>
    <xf numFmtId="166" fontId="19" fillId="0" borderId="10" xfId="1" applyNumberFormat="1" applyFont="1" applyFill="1" applyBorder="1"/>
    <xf numFmtId="166" fontId="21" fillId="0" borderId="0" xfId="1" applyNumberFormat="1" applyFont="1" applyFill="1"/>
    <xf numFmtId="44" fontId="19" fillId="0" borderId="0" xfId="2" applyFont="1"/>
    <xf numFmtId="166" fontId="19" fillId="0" borderId="12" xfId="1" applyNumberFormat="1" applyFont="1" applyBorder="1"/>
    <xf numFmtId="0" fontId="16" fillId="0" borderId="0" xfId="0" applyFont="1"/>
    <xf numFmtId="169" fontId="0" fillId="0" borderId="0" xfId="2" applyNumberFormat="1" applyFont="1"/>
    <xf numFmtId="169" fontId="16" fillId="0" borderId="0" xfId="2" applyNumberFormat="1" applyFont="1"/>
  </cellXfs>
  <cellStyles count="44">
    <cellStyle name="20% - Accent1" xfId="21" builtinId="30" customBuiltin="1"/>
    <cellStyle name="20% - Accent2" xfId="25" builtinId="34" customBuiltin="1"/>
    <cellStyle name="20% - Accent3" xfId="29" builtinId="38" customBuiltin="1"/>
    <cellStyle name="20% - Accent4" xfId="33" builtinId="42" customBuiltin="1"/>
    <cellStyle name="20% - Accent5" xfId="37" builtinId="46" customBuiltin="1"/>
    <cellStyle name="20% - Accent6" xfId="41" builtinId="50" customBuiltin="1"/>
    <cellStyle name="40% - Accent1" xfId="22" builtinId="31" customBuiltin="1"/>
    <cellStyle name="40% - Accent2" xfId="26" builtinId="35" customBuiltin="1"/>
    <cellStyle name="40% - Accent3" xfId="30" builtinId="39" customBuiltin="1"/>
    <cellStyle name="40% - Accent4" xfId="34" builtinId="43" customBuiltin="1"/>
    <cellStyle name="40% - Accent5" xfId="38" builtinId="47" customBuiltin="1"/>
    <cellStyle name="40% - Accent6" xfId="42" builtinId="51" customBuiltin="1"/>
    <cellStyle name="60% - Accent1" xfId="23" builtinId="32" customBuiltin="1"/>
    <cellStyle name="60% - Accent2" xfId="27" builtinId="36" customBuiltin="1"/>
    <cellStyle name="60% - Accent3" xfId="31" builtinId="40" customBuiltin="1"/>
    <cellStyle name="60% - Accent4" xfId="35" builtinId="44" customBuiltin="1"/>
    <cellStyle name="60% - Accent5" xfId="39" builtinId="48" customBuiltin="1"/>
    <cellStyle name="60% - Accent6" xfId="43" builtinId="52" customBuiltin="1"/>
    <cellStyle name="Accent1" xfId="20" builtinId="29" customBuiltin="1"/>
    <cellStyle name="Accent2" xfId="24" builtinId="33" customBuiltin="1"/>
    <cellStyle name="Accent3" xfId="28" builtinId="37" customBuiltin="1"/>
    <cellStyle name="Accent4" xfId="32" builtinId="41" customBuiltin="1"/>
    <cellStyle name="Accent5" xfId="36" builtinId="45" customBuiltin="1"/>
    <cellStyle name="Accent6" xfId="40" builtinId="49" customBuiltin="1"/>
    <cellStyle name="Bad" xfId="9" builtinId="27" customBuiltin="1"/>
    <cellStyle name="Calculation" xfId="13" builtinId="22" customBuiltin="1"/>
    <cellStyle name="Check Cell" xfId="15" builtinId="23" customBuiltin="1"/>
    <cellStyle name="Comma" xfId="1" builtinId="3"/>
    <cellStyle name="Currency" xfId="2" builtinId="4"/>
    <cellStyle name="Explanatory Text" xfId="18" builtinId="53" customBuiltin="1"/>
    <cellStyle name="Good" xfId="8" builtinId="26" customBuiltin="1"/>
    <cellStyle name="Heading 1" xfId="4" builtinId="16" customBuiltin="1"/>
    <cellStyle name="Heading 2" xfId="5" builtinId="17" customBuiltin="1"/>
    <cellStyle name="Heading 3" xfId="6" builtinId="18" customBuiltin="1"/>
    <cellStyle name="Heading 4" xfId="7" builtinId="19" customBuiltin="1"/>
    <cellStyle name="Input" xfId="11" builtinId="20" customBuiltin="1"/>
    <cellStyle name="Linked Cell" xfId="14" builtinId="24" customBuiltin="1"/>
    <cellStyle name="Neutral" xfId="10" builtinId="28" customBuiltin="1"/>
    <cellStyle name="Normal" xfId="0" builtinId="0"/>
    <cellStyle name="Note" xfId="17" builtinId="10" customBuiltin="1"/>
    <cellStyle name="Output" xfId="12" builtinId="21" customBuiltin="1"/>
    <cellStyle name="Title" xfId="3" builtinId="15" customBuiltin="1"/>
    <cellStyle name="Total" xfId="19" builtinId="25" customBuiltin="1"/>
    <cellStyle name="Warning Text" xfId="16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1CEEBE-5472-4A19-A029-6E4CC86EDA35}">
  <sheetPr>
    <pageSetUpPr fitToPage="1"/>
  </sheetPr>
  <dimension ref="A1:F105"/>
  <sheetViews>
    <sheetView tabSelected="1" zoomScale="120" zoomScaleNormal="120" workbookViewId="0">
      <selection activeCell="B65" sqref="B65"/>
    </sheetView>
  </sheetViews>
  <sheetFormatPr defaultRowHeight="13.8" outlineLevelRow="1" x14ac:dyDescent="0.25"/>
  <cols>
    <col min="1" max="1" width="8.88671875" style="3"/>
    <col min="2" max="2" width="40.77734375" style="2" bestFit="1" customWidth="1"/>
    <col min="3" max="3" width="11" style="2" bestFit="1" customWidth="1"/>
    <col min="4" max="4" width="11.33203125" style="2" bestFit="1" customWidth="1"/>
    <col min="5" max="5" width="147.6640625" style="3" bestFit="1" customWidth="1"/>
    <col min="6" max="6" width="9.6640625" style="3" bestFit="1" customWidth="1"/>
    <col min="7" max="16384" width="8.88671875" style="3"/>
  </cols>
  <sheetData>
    <row r="1" spans="1:5" ht="15.6" x14ac:dyDescent="0.3">
      <c r="A1" s="1" t="s">
        <v>86</v>
      </c>
    </row>
    <row r="2" spans="1:5" ht="15.6" customHeight="1" x14ac:dyDescent="0.3">
      <c r="A2" s="1" t="s">
        <v>87</v>
      </c>
    </row>
    <row r="3" spans="1:5" ht="15.6" customHeight="1" x14ac:dyDescent="0.3">
      <c r="C3" s="4" t="s">
        <v>0</v>
      </c>
      <c r="D3" s="4" t="s">
        <v>45</v>
      </c>
    </row>
    <row r="4" spans="1:5" ht="15.6" customHeight="1" x14ac:dyDescent="0.3">
      <c r="B4" s="4" t="s">
        <v>1</v>
      </c>
      <c r="C4" s="5"/>
      <c r="D4" s="5"/>
    </row>
    <row r="5" spans="1:5" ht="15.6" customHeight="1" x14ac:dyDescent="0.25">
      <c r="B5" s="5" t="s">
        <v>3</v>
      </c>
    </row>
    <row r="6" spans="1:5" hidden="1" outlineLevel="1" x14ac:dyDescent="0.25">
      <c r="B6" s="2" t="s">
        <v>2</v>
      </c>
      <c r="C6" s="2">
        <v>2000</v>
      </c>
      <c r="D6" s="2">
        <v>1000</v>
      </c>
    </row>
    <row r="7" spans="1:5" hidden="1" outlineLevel="1" x14ac:dyDescent="0.25">
      <c r="B7" s="2" t="s">
        <v>46</v>
      </c>
      <c r="C7" s="11">
        <v>-250</v>
      </c>
      <c r="D7" s="11">
        <v>0</v>
      </c>
      <c r="E7" s="3" t="s">
        <v>91</v>
      </c>
    </row>
    <row r="8" spans="1:5" collapsed="1" x14ac:dyDescent="0.25">
      <c r="B8" s="2" t="s">
        <v>93</v>
      </c>
      <c r="C8" s="16">
        <f>SUM(C6:C7)</f>
        <v>1750</v>
      </c>
      <c r="D8" s="16">
        <v>1000</v>
      </c>
    </row>
    <row r="9" spans="1:5" hidden="1" outlineLevel="1" x14ac:dyDescent="0.25">
      <c r="B9" s="2" t="s">
        <v>4</v>
      </c>
      <c r="C9" s="2">
        <v>1500</v>
      </c>
      <c r="D9" s="2">
        <v>1156.05</v>
      </c>
    </row>
    <row r="10" spans="1:5" hidden="1" outlineLevel="1" x14ac:dyDescent="0.25">
      <c r="B10" s="2" t="s">
        <v>46</v>
      </c>
      <c r="C10" s="6">
        <v>-200</v>
      </c>
      <c r="D10" s="6">
        <v>-167.3</v>
      </c>
    </row>
    <row r="11" spans="1:5" collapsed="1" x14ac:dyDescent="0.25">
      <c r="B11" s="2" t="s">
        <v>49</v>
      </c>
      <c r="C11" s="2">
        <f>SUM(C9:C10)</f>
        <v>1300</v>
      </c>
      <c r="D11" s="2">
        <v>988.75</v>
      </c>
    </row>
    <row r="12" spans="1:5" ht="15.6" hidden="1" customHeight="1" outlineLevel="1" x14ac:dyDescent="0.25">
      <c r="B12" s="7" t="s">
        <v>5</v>
      </c>
      <c r="C12" s="2">
        <v>1500</v>
      </c>
      <c r="D12" s="2">
        <v>1498.43</v>
      </c>
    </row>
    <row r="13" spans="1:5" hidden="1" outlineLevel="1" x14ac:dyDescent="0.25">
      <c r="B13" s="2" t="s">
        <v>46</v>
      </c>
      <c r="C13" s="6">
        <v>-900</v>
      </c>
      <c r="D13" s="6">
        <v>-843.5</v>
      </c>
    </row>
    <row r="14" spans="1:5" collapsed="1" x14ac:dyDescent="0.25">
      <c r="B14" s="7" t="s">
        <v>48</v>
      </c>
      <c r="C14" s="2">
        <f>SUM(C12:C13)</f>
        <v>600</v>
      </c>
      <c r="D14" s="2">
        <v>654.93000000000006</v>
      </c>
    </row>
    <row r="15" spans="1:5" hidden="1" outlineLevel="1" x14ac:dyDescent="0.25">
      <c r="B15" s="2" t="s">
        <v>50</v>
      </c>
      <c r="C15" s="2">
        <v>1200</v>
      </c>
      <c r="D15" s="2">
        <v>576.61</v>
      </c>
    </row>
    <row r="16" spans="1:5" hidden="1" outlineLevel="1" x14ac:dyDescent="0.25">
      <c r="B16" s="2" t="s">
        <v>46</v>
      </c>
      <c r="C16" s="6">
        <v>-200</v>
      </c>
      <c r="D16" s="6">
        <v>-600</v>
      </c>
    </row>
    <row r="17" spans="2:5" collapsed="1" x14ac:dyDescent="0.25">
      <c r="B17" s="2" t="s">
        <v>51</v>
      </c>
      <c r="C17" s="2">
        <f>SUM(C15:C16)</f>
        <v>1000</v>
      </c>
      <c r="D17" s="2">
        <v>-23.389999999999986</v>
      </c>
      <c r="E17" s="3" t="s">
        <v>95</v>
      </c>
    </row>
    <row r="18" spans="2:5" hidden="1" outlineLevel="1" x14ac:dyDescent="0.25">
      <c r="B18" s="7" t="s">
        <v>6</v>
      </c>
      <c r="C18" s="7">
        <v>15000</v>
      </c>
      <c r="D18" s="2">
        <v>14387.27</v>
      </c>
    </row>
    <row r="19" spans="2:5" hidden="1" outlineLevel="1" x14ac:dyDescent="0.25">
      <c r="B19" s="2" t="s">
        <v>52</v>
      </c>
      <c r="C19" s="2">
        <v>-6000</v>
      </c>
      <c r="D19" s="2">
        <v>-6014</v>
      </c>
    </row>
    <row r="20" spans="2:5" hidden="1" outlineLevel="1" x14ac:dyDescent="0.25">
      <c r="B20" s="2" t="s">
        <v>53</v>
      </c>
      <c r="C20" s="6">
        <v>-1600</v>
      </c>
      <c r="D20" s="6">
        <v>-1282.3900000000001</v>
      </c>
    </row>
    <row r="21" spans="2:5" collapsed="1" x14ac:dyDescent="0.25">
      <c r="B21" s="7" t="s">
        <v>54</v>
      </c>
      <c r="C21" s="2">
        <f>SUM(C18:C20)</f>
        <v>7400</v>
      </c>
      <c r="D21" s="2">
        <v>7090.88</v>
      </c>
      <c r="E21" s="3" t="s">
        <v>96</v>
      </c>
    </row>
    <row r="22" spans="2:5" x14ac:dyDescent="0.25">
      <c r="B22" s="2" t="s">
        <v>55</v>
      </c>
      <c r="C22" s="2">
        <v>500</v>
      </c>
      <c r="D22" s="2">
        <v>183.83</v>
      </c>
    </row>
    <row r="23" spans="2:5" ht="14.4" thickBot="1" x14ac:dyDescent="0.3">
      <c r="B23" s="5" t="s">
        <v>56</v>
      </c>
      <c r="C23" s="8">
        <f>SUM(C8,C11,C14,C17,C21,C22)</f>
        <v>12550</v>
      </c>
      <c r="D23" s="8">
        <v>9895</v>
      </c>
    </row>
    <row r="24" spans="2:5" ht="15.6" customHeight="1" thickTop="1" x14ac:dyDescent="0.25">
      <c r="B24" s="5" t="s">
        <v>7</v>
      </c>
    </row>
    <row r="25" spans="2:5" hidden="1" outlineLevel="1" x14ac:dyDescent="0.25">
      <c r="B25" s="2" t="s">
        <v>8</v>
      </c>
      <c r="C25" s="2">
        <v>1000</v>
      </c>
      <c r="D25" s="2">
        <v>900</v>
      </c>
    </row>
    <row r="26" spans="2:5" hidden="1" outlineLevel="1" x14ac:dyDescent="0.25">
      <c r="B26" s="2" t="s">
        <v>46</v>
      </c>
      <c r="C26" s="6">
        <v>-4500</v>
      </c>
      <c r="D26" s="6">
        <v>-4419.4399999999996</v>
      </c>
    </row>
    <row r="27" spans="2:5" collapsed="1" x14ac:dyDescent="0.25">
      <c r="B27" s="2" t="s">
        <v>57</v>
      </c>
      <c r="C27" s="2">
        <f>SUM(C25:C26)</f>
        <v>-3500</v>
      </c>
      <c r="D27" s="2">
        <v>-3519.4399999999996</v>
      </c>
    </row>
    <row r="28" spans="2:5" hidden="1" outlineLevel="1" x14ac:dyDescent="0.25">
      <c r="B28" s="2" t="s">
        <v>9</v>
      </c>
      <c r="C28" s="2">
        <v>1300</v>
      </c>
      <c r="D28" s="2">
        <v>1328.8</v>
      </c>
    </row>
    <row r="29" spans="2:5" hidden="1" outlineLevel="1" x14ac:dyDescent="0.25">
      <c r="B29" s="2" t="s">
        <v>46</v>
      </c>
      <c r="C29" s="6">
        <f>-0.86*C28</f>
        <v>-1118</v>
      </c>
      <c r="D29" s="6">
        <v>-1142.08</v>
      </c>
    </row>
    <row r="30" spans="2:5" collapsed="1" x14ac:dyDescent="0.25">
      <c r="B30" s="2" t="s">
        <v>58</v>
      </c>
      <c r="C30" s="2">
        <f>SUM(C28:C29)</f>
        <v>182</v>
      </c>
      <c r="D30" s="2">
        <v>186.72000000000003</v>
      </c>
    </row>
    <row r="31" spans="2:5" hidden="1" outlineLevel="1" x14ac:dyDescent="0.25">
      <c r="B31" s="2" t="s">
        <v>59</v>
      </c>
      <c r="C31" s="2">
        <v>500</v>
      </c>
      <c r="D31" s="2">
        <v>636.02</v>
      </c>
    </row>
    <row r="32" spans="2:5" hidden="1" outlineLevel="1" x14ac:dyDescent="0.25">
      <c r="B32" s="2" t="s">
        <v>46</v>
      </c>
      <c r="C32" s="6">
        <f>-0.7*C31</f>
        <v>-350</v>
      </c>
      <c r="D32" s="6">
        <v>-440</v>
      </c>
    </row>
    <row r="33" spans="2:5" collapsed="1" x14ac:dyDescent="0.25">
      <c r="B33" s="2" t="s">
        <v>60</v>
      </c>
      <c r="C33" s="2">
        <f>SUM(C31:C32)</f>
        <v>150</v>
      </c>
      <c r="D33" s="2">
        <v>196.01999999999998</v>
      </c>
    </row>
    <row r="34" spans="2:5" hidden="1" outlineLevel="1" x14ac:dyDescent="0.25">
      <c r="B34" s="2" t="s">
        <v>61</v>
      </c>
      <c r="C34" s="2">
        <v>3000</v>
      </c>
      <c r="D34" s="2">
        <v>3444.2999999999997</v>
      </c>
    </row>
    <row r="35" spans="2:5" hidden="1" outlineLevel="1" x14ac:dyDescent="0.25">
      <c r="B35" s="2" t="s">
        <v>46</v>
      </c>
      <c r="C35" s="6">
        <f>-0.85*C34</f>
        <v>-2550</v>
      </c>
      <c r="D35" s="6">
        <v>-2861.22</v>
      </c>
    </row>
    <row r="36" spans="2:5" collapsed="1" x14ac:dyDescent="0.25">
      <c r="B36" s="2" t="s">
        <v>62</v>
      </c>
      <c r="C36" s="2">
        <f>SUM(C34:C35)</f>
        <v>450</v>
      </c>
      <c r="D36" s="2">
        <v>583.07999999999993</v>
      </c>
    </row>
    <row r="37" spans="2:5" hidden="1" outlineLevel="1" x14ac:dyDescent="0.25">
      <c r="B37" s="2" t="s">
        <v>63</v>
      </c>
      <c r="C37" s="2">
        <v>2500</v>
      </c>
      <c r="D37" s="2">
        <v>2650.24</v>
      </c>
    </row>
    <row r="38" spans="2:5" hidden="1" outlineLevel="1" x14ac:dyDescent="0.25">
      <c r="B38" s="2" t="s">
        <v>46</v>
      </c>
      <c r="C38" s="6">
        <f>-0.8*C37</f>
        <v>-2000</v>
      </c>
      <c r="D38" s="6">
        <v>-2080</v>
      </c>
    </row>
    <row r="39" spans="2:5" collapsed="1" x14ac:dyDescent="0.25">
      <c r="B39" s="2" t="s">
        <v>64</v>
      </c>
      <c r="C39" s="2">
        <f>SUM(C37:C38)</f>
        <v>500</v>
      </c>
      <c r="D39" s="2">
        <v>570.23999999999978</v>
      </c>
    </row>
    <row r="40" spans="2:5" hidden="1" outlineLevel="1" x14ac:dyDescent="0.25">
      <c r="B40" s="2" t="s">
        <v>10</v>
      </c>
      <c r="C40" s="2">
        <v>3000</v>
      </c>
      <c r="D40" s="2">
        <v>3009.47</v>
      </c>
    </row>
    <row r="41" spans="2:5" hidden="1" outlineLevel="1" x14ac:dyDescent="0.25">
      <c r="B41" s="2" t="s">
        <v>46</v>
      </c>
      <c r="C41" s="6">
        <f>-0.9*C40</f>
        <v>-2700</v>
      </c>
      <c r="D41" s="6">
        <v>-2700</v>
      </c>
    </row>
    <row r="42" spans="2:5" collapsed="1" x14ac:dyDescent="0.25">
      <c r="B42" s="2" t="s">
        <v>65</v>
      </c>
      <c r="C42" s="2">
        <f>SUM(C40:C41)</f>
        <v>300</v>
      </c>
      <c r="D42" s="2">
        <v>309.4699999999998</v>
      </c>
    </row>
    <row r="43" spans="2:5" hidden="1" outlineLevel="1" x14ac:dyDescent="0.25">
      <c r="B43" s="2" t="s">
        <v>11</v>
      </c>
      <c r="C43" s="2">
        <v>1000</v>
      </c>
      <c r="D43" s="2">
        <v>1171.2</v>
      </c>
    </row>
    <row r="44" spans="2:5" hidden="1" outlineLevel="1" x14ac:dyDescent="0.25">
      <c r="B44" s="2" t="s">
        <v>46</v>
      </c>
      <c r="C44" s="6">
        <f>-0.77*C43</f>
        <v>-770</v>
      </c>
      <c r="D44" s="6">
        <v>-900</v>
      </c>
    </row>
    <row r="45" spans="2:5" collapsed="1" x14ac:dyDescent="0.25">
      <c r="B45" s="2" t="s">
        <v>66</v>
      </c>
      <c r="C45" s="2">
        <f>SUM(C43:C44)</f>
        <v>230</v>
      </c>
      <c r="D45" s="2">
        <v>271.20000000000005</v>
      </c>
    </row>
    <row r="46" spans="2:5" hidden="1" outlineLevel="1" x14ac:dyDescent="0.25">
      <c r="B46" s="2" t="s">
        <v>12</v>
      </c>
      <c r="C46" s="2">
        <v>7250</v>
      </c>
      <c r="D46" s="2">
        <v>7411.72</v>
      </c>
    </row>
    <row r="47" spans="2:5" hidden="1" outlineLevel="1" x14ac:dyDescent="0.25">
      <c r="B47" s="2" t="s">
        <v>46</v>
      </c>
      <c r="C47" s="6">
        <v>-7250</v>
      </c>
      <c r="D47" s="6">
        <v>-5276.16</v>
      </c>
    </row>
    <row r="48" spans="2:5" collapsed="1" x14ac:dyDescent="0.25">
      <c r="B48" s="2" t="s">
        <v>67</v>
      </c>
      <c r="C48" s="2">
        <v>0</v>
      </c>
      <c r="D48" s="2">
        <v>2135.5600000000004</v>
      </c>
      <c r="E48" s="3" t="s">
        <v>98</v>
      </c>
    </row>
    <row r="49" spans="2:6" hidden="1" outlineLevel="1" x14ac:dyDescent="0.25">
      <c r="B49" s="2" t="s">
        <v>13</v>
      </c>
      <c r="C49" s="2">
        <v>2500</v>
      </c>
      <c r="D49" s="2">
        <v>2920.8</v>
      </c>
    </row>
    <row r="50" spans="2:6" hidden="1" outlineLevel="1" x14ac:dyDescent="0.25">
      <c r="B50" s="2" t="s">
        <v>46</v>
      </c>
      <c r="C50" s="6">
        <f>-0.85*C49</f>
        <v>-2125</v>
      </c>
      <c r="D50" s="6">
        <v>-2480</v>
      </c>
    </row>
    <row r="51" spans="2:6" collapsed="1" x14ac:dyDescent="0.25">
      <c r="B51" s="2" t="s">
        <v>68</v>
      </c>
      <c r="C51" s="2">
        <f>SUM(C49:C50)</f>
        <v>375</v>
      </c>
      <c r="D51" s="2">
        <v>440.80000000000018</v>
      </c>
      <c r="F51" s="9"/>
    </row>
    <row r="52" spans="2:6" hidden="1" outlineLevel="1" x14ac:dyDescent="0.25">
      <c r="B52" s="2" t="s">
        <v>84</v>
      </c>
      <c r="C52" s="2">
        <v>35000</v>
      </c>
      <c r="D52" s="2">
        <v>35621.479999999996</v>
      </c>
    </row>
    <row r="53" spans="2:6" hidden="1" outlineLevel="1" x14ac:dyDescent="0.25">
      <c r="B53" s="2" t="s">
        <v>69</v>
      </c>
      <c r="C53" s="2">
        <v>0</v>
      </c>
      <c r="D53" s="2">
        <v>-10381.24</v>
      </c>
    </row>
    <row r="54" spans="2:6" ht="15.6" hidden="1" customHeight="1" outlineLevel="1" x14ac:dyDescent="0.25">
      <c r="B54" s="2" t="s">
        <v>70</v>
      </c>
      <c r="C54" s="2">
        <v>0</v>
      </c>
      <c r="D54" s="2">
        <v>0</v>
      </c>
    </row>
    <row r="55" spans="2:6" hidden="1" outlineLevel="1" x14ac:dyDescent="0.25">
      <c r="B55" s="2" t="s">
        <v>71</v>
      </c>
      <c r="C55" s="2">
        <v>0</v>
      </c>
      <c r="D55" s="2">
        <v>-7000</v>
      </c>
    </row>
    <row r="56" spans="2:6" hidden="1" outlineLevel="1" x14ac:dyDescent="0.25">
      <c r="B56" s="2" t="s">
        <v>72</v>
      </c>
      <c r="C56" s="2">
        <v>0</v>
      </c>
      <c r="D56" s="2">
        <v>-396.91</v>
      </c>
    </row>
    <row r="57" spans="2:6" hidden="1" outlineLevel="1" x14ac:dyDescent="0.25">
      <c r="B57" s="2" t="s">
        <v>73</v>
      </c>
      <c r="C57" s="2">
        <v>0</v>
      </c>
      <c r="D57" s="2">
        <v>0</v>
      </c>
    </row>
    <row r="58" spans="2:6" hidden="1" outlineLevel="1" x14ac:dyDescent="0.25">
      <c r="B58" s="2" t="s">
        <v>74</v>
      </c>
      <c r="C58" s="2">
        <v>0</v>
      </c>
      <c r="D58" s="2">
        <v>-8431.2800000000007</v>
      </c>
    </row>
    <row r="59" spans="2:6" hidden="1" outlineLevel="1" x14ac:dyDescent="0.25">
      <c r="B59" s="2" t="s">
        <v>75</v>
      </c>
      <c r="C59" s="2">
        <v>0</v>
      </c>
      <c r="D59" s="2">
        <v>-2666.67</v>
      </c>
    </row>
    <row r="60" spans="2:6" hidden="1" outlineLevel="1" x14ac:dyDescent="0.25">
      <c r="B60" s="2" t="s">
        <v>76</v>
      </c>
      <c r="C60" s="2">
        <v>0</v>
      </c>
      <c r="D60" s="2">
        <v>-1465</v>
      </c>
    </row>
    <row r="61" spans="2:6" hidden="1" outlineLevel="1" x14ac:dyDescent="0.25">
      <c r="B61" s="2" t="s">
        <v>77</v>
      </c>
      <c r="C61" s="2">
        <v>0</v>
      </c>
      <c r="D61" s="2">
        <v>-845</v>
      </c>
    </row>
    <row r="62" spans="2:6" hidden="1" outlineLevel="1" x14ac:dyDescent="0.25">
      <c r="B62" s="2" t="s">
        <v>78</v>
      </c>
      <c r="C62" s="6">
        <v>-35000</v>
      </c>
      <c r="D62" s="6">
        <v>-31186.1</v>
      </c>
    </row>
    <row r="63" spans="2:6" collapsed="1" x14ac:dyDescent="0.25">
      <c r="B63" s="2" t="s">
        <v>94</v>
      </c>
      <c r="C63" s="2">
        <v>0</v>
      </c>
      <c r="D63" s="2">
        <v>4435.3799999999974</v>
      </c>
      <c r="E63" s="3" t="s">
        <v>99</v>
      </c>
    </row>
    <row r="64" spans="2:6" x14ac:dyDescent="0.25">
      <c r="B64" s="5" t="s">
        <v>85</v>
      </c>
      <c r="C64" s="10">
        <f>SUM(C27,C30,C33,C36,C39,C42,C45,C48,C51,C63)</f>
        <v>-1313</v>
      </c>
      <c r="D64" s="10">
        <v>5609.0299999999979</v>
      </c>
    </row>
    <row r="65" spans="2:5" ht="14.4" thickBot="1" x14ac:dyDescent="0.3">
      <c r="B65" s="5" t="s">
        <v>15</v>
      </c>
      <c r="C65" s="8">
        <f>SUM(C23,C64)</f>
        <v>11237</v>
      </c>
      <c r="D65" s="8">
        <v>15504.029999999999</v>
      </c>
    </row>
    <row r="66" spans="2:5" ht="14.4" thickTop="1" x14ac:dyDescent="0.25">
      <c r="B66" s="5" t="s">
        <v>79</v>
      </c>
    </row>
    <row r="67" spans="2:5" x14ac:dyDescent="0.25">
      <c r="B67" s="12" t="s">
        <v>16</v>
      </c>
      <c r="C67" s="12">
        <v>-1000</v>
      </c>
      <c r="D67" s="12">
        <v>-725</v>
      </c>
    </row>
    <row r="68" spans="2:5" x14ac:dyDescent="0.25">
      <c r="B68" s="12" t="s">
        <v>17</v>
      </c>
      <c r="C68" s="12">
        <v>-1000</v>
      </c>
      <c r="D68" s="12">
        <v>-116.18</v>
      </c>
    </row>
    <row r="69" spans="2:5" x14ac:dyDescent="0.25">
      <c r="B69" s="12" t="s">
        <v>18</v>
      </c>
      <c r="C69" s="12">
        <v>-1000</v>
      </c>
      <c r="D69" s="12">
        <v>-341.68</v>
      </c>
    </row>
    <row r="70" spans="2:5" x14ac:dyDescent="0.25">
      <c r="B70" s="12" t="s">
        <v>80</v>
      </c>
      <c r="C70" s="12">
        <v>-750</v>
      </c>
      <c r="D70" s="12">
        <v>-179</v>
      </c>
      <c r="E70" s="3" t="s">
        <v>92</v>
      </c>
    </row>
    <row r="71" spans="2:5" x14ac:dyDescent="0.25">
      <c r="B71" s="12" t="s">
        <v>19</v>
      </c>
      <c r="C71" s="12">
        <v>-50</v>
      </c>
      <c r="D71" s="12">
        <v>-25.8</v>
      </c>
    </row>
    <row r="72" spans="2:5" x14ac:dyDescent="0.25">
      <c r="B72" s="12" t="s">
        <v>20</v>
      </c>
      <c r="C72" s="12">
        <v>-1000</v>
      </c>
      <c r="D72" s="12">
        <v>-1164</v>
      </c>
    </row>
    <row r="73" spans="2:5" x14ac:dyDescent="0.25">
      <c r="B73" s="2" t="s">
        <v>81</v>
      </c>
      <c r="C73" s="2">
        <v>-300</v>
      </c>
      <c r="D73" s="2">
        <v>-190</v>
      </c>
    </row>
    <row r="74" spans="2:5" x14ac:dyDescent="0.25">
      <c r="B74" s="2" t="s">
        <v>21</v>
      </c>
      <c r="C74" s="2">
        <v>-500</v>
      </c>
      <c r="D74" s="2">
        <v>0</v>
      </c>
    </row>
    <row r="75" spans="2:5" x14ac:dyDescent="0.25">
      <c r="B75" s="2" t="s">
        <v>22</v>
      </c>
      <c r="C75" s="2">
        <v>-1000</v>
      </c>
      <c r="D75" s="2">
        <v>0</v>
      </c>
    </row>
    <row r="76" spans="2:5" x14ac:dyDescent="0.25">
      <c r="B76" s="2" t="s">
        <v>23</v>
      </c>
      <c r="C76" s="2">
        <v>-200</v>
      </c>
      <c r="D76" s="2">
        <v>0</v>
      </c>
    </row>
    <row r="77" spans="2:5" x14ac:dyDescent="0.25">
      <c r="B77" s="2" t="s">
        <v>24</v>
      </c>
      <c r="C77" s="2">
        <v>-1500</v>
      </c>
      <c r="D77" s="2">
        <v>0</v>
      </c>
    </row>
    <row r="78" spans="2:5" x14ac:dyDescent="0.25">
      <c r="B78" s="2" t="s">
        <v>90</v>
      </c>
      <c r="C78" s="2">
        <v>-120</v>
      </c>
      <c r="D78" s="2">
        <v>0</v>
      </c>
    </row>
    <row r="79" spans="2:5" x14ac:dyDescent="0.25">
      <c r="B79" s="2" t="s">
        <v>25</v>
      </c>
      <c r="C79" s="2">
        <v>-400</v>
      </c>
      <c r="D79" s="2">
        <v>-350</v>
      </c>
    </row>
    <row r="80" spans="2:5" x14ac:dyDescent="0.25">
      <c r="B80" s="2" t="s">
        <v>26</v>
      </c>
      <c r="C80" s="2">
        <v>-500</v>
      </c>
      <c r="D80" s="2">
        <v>-337.5</v>
      </c>
    </row>
    <row r="81" spans="2:5" x14ac:dyDescent="0.25">
      <c r="B81" s="2" t="s">
        <v>27</v>
      </c>
      <c r="C81" s="2">
        <v>-4500</v>
      </c>
      <c r="D81" s="2">
        <v>-3993.24</v>
      </c>
    </row>
    <row r="82" spans="2:5" x14ac:dyDescent="0.25">
      <c r="B82" s="2" t="s">
        <v>28</v>
      </c>
      <c r="C82" s="2">
        <v>-1000</v>
      </c>
      <c r="D82" s="2">
        <v>-1000</v>
      </c>
    </row>
    <row r="83" spans="2:5" x14ac:dyDescent="0.25">
      <c r="B83" s="12" t="s">
        <v>38</v>
      </c>
      <c r="C83" s="12">
        <v>0</v>
      </c>
      <c r="D83" s="12">
        <v>0</v>
      </c>
    </row>
    <row r="84" spans="2:5" x14ac:dyDescent="0.25">
      <c r="B84" s="12" t="s">
        <v>39</v>
      </c>
      <c r="C84" s="12">
        <v>-1000</v>
      </c>
      <c r="D84" s="12">
        <v>-525</v>
      </c>
    </row>
    <row r="85" spans="2:5" x14ac:dyDescent="0.25">
      <c r="B85" s="12" t="s">
        <v>40</v>
      </c>
      <c r="C85" s="12">
        <v>-750</v>
      </c>
      <c r="D85" s="12">
        <v>-719.6</v>
      </c>
    </row>
    <row r="86" spans="2:5" x14ac:dyDescent="0.25">
      <c r="B86" s="12" t="s">
        <v>41</v>
      </c>
      <c r="C86" s="12">
        <v>-270</v>
      </c>
      <c r="D86" s="12">
        <v>0</v>
      </c>
      <c r="E86" s="3" t="s">
        <v>47</v>
      </c>
    </row>
    <row r="87" spans="2:5" x14ac:dyDescent="0.25">
      <c r="B87" s="12" t="s">
        <v>42</v>
      </c>
      <c r="C87" s="12">
        <v>-1300</v>
      </c>
      <c r="D87" s="12">
        <v>-1078</v>
      </c>
    </row>
    <row r="88" spans="2:5" x14ac:dyDescent="0.25">
      <c r="B88" s="12" t="s">
        <v>43</v>
      </c>
      <c r="C88" s="12">
        <v>-1300</v>
      </c>
      <c r="D88" s="12">
        <v>-991.91</v>
      </c>
    </row>
    <row r="89" spans="2:5" x14ac:dyDescent="0.25">
      <c r="B89" s="12" t="s">
        <v>44</v>
      </c>
      <c r="C89" s="12">
        <v>0</v>
      </c>
      <c r="D89" s="12">
        <v>-431.01</v>
      </c>
    </row>
    <row r="90" spans="2:5" x14ac:dyDescent="0.25">
      <c r="B90" s="12" t="s">
        <v>14</v>
      </c>
      <c r="C90" s="12">
        <v>0</v>
      </c>
      <c r="D90" s="12">
        <v>0</v>
      </c>
    </row>
    <row r="91" spans="2:5" x14ac:dyDescent="0.25">
      <c r="B91" s="2" t="s">
        <v>29</v>
      </c>
      <c r="C91" s="12">
        <v>-15</v>
      </c>
      <c r="D91" s="2">
        <v>0</v>
      </c>
    </row>
    <row r="92" spans="2:5" x14ac:dyDescent="0.25">
      <c r="B92" s="2" t="s">
        <v>30</v>
      </c>
      <c r="C92" s="12">
        <v>-500</v>
      </c>
      <c r="D92" s="2">
        <v>-25</v>
      </c>
    </row>
    <row r="93" spans="2:5" x14ac:dyDescent="0.25">
      <c r="B93" s="2" t="s">
        <v>31</v>
      </c>
      <c r="C93" s="12">
        <v>-500</v>
      </c>
      <c r="D93" s="2">
        <v>0</v>
      </c>
    </row>
    <row r="94" spans="2:5" x14ac:dyDescent="0.25">
      <c r="B94" s="2" t="s">
        <v>32</v>
      </c>
      <c r="C94" s="12">
        <v>-3200</v>
      </c>
      <c r="D94" s="2">
        <v>0</v>
      </c>
    </row>
    <row r="95" spans="2:5" x14ac:dyDescent="0.25">
      <c r="B95" s="2" t="s">
        <v>88</v>
      </c>
      <c r="C95" s="12">
        <v>-300</v>
      </c>
    </row>
    <row r="96" spans="2:5" x14ac:dyDescent="0.25">
      <c r="B96" s="2" t="s">
        <v>33</v>
      </c>
      <c r="C96" s="12">
        <v>-750</v>
      </c>
      <c r="D96" s="2">
        <v>-614.87</v>
      </c>
      <c r="E96" s="3" t="s">
        <v>89</v>
      </c>
    </row>
    <row r="97" spans="2:5" x14ac:dyDescent="0.25">
      <c r="B97" s="12" t="s">
        <v>34</v>
      </c>
      <c r="C97" s="12">
        <v>-200</v>
      </c>
      <c r="D97" s="12">
        <v>0</v>
      </c>
    </row>
    <row r="98" spans="2:5" x14ac:dyDescent="0.25">
      <c r="B98" s="2" t="s">
        <v>35</v>
      </c>
      <c r="C98" s="12">
        <v>-8500</v>
      </c>
      <c r="D98" s="2">
        <v>-1170</v>
      </c>
      <c r="E98" s="3" t="s">
        <v>97</v>
      </c>
    </row>
    <row r="99" spans="2:5" x14ac:dyDescent="0.25">
      <c r="B99" s="2" t="s">
        <v>36</v>
      </c>
      <c r="C99" s="12">
        <v>-2500</v>
      </c>
      <c r="D99" s="2">
        <v>-2223.4</v>
      </c>
    </row>
    <row r="100" spans="2:5" x14ac:dyDescent="0.25">
      <c r="B100" s="2" t="s">
        <v>37</v>
      </c>
      <c r="C100" s="13">
        <v>-100</v>
      </c>
      <c r="D100" s="6">
        <v>0</v>
      </c>
    </row>
    <row r="101" spans="2:5" x14ac:dyDescent="0.25">
      <c r="B101" s="5" t="s">
        <v>82</v>
      </c>
      <c r="C101" s="5">
        <f>SUM(C67:C100)</f>
        <v>-36005</v>
      </c>
      <c r="D101" s="5">
        <v>-16201.19</v>
      </c>
    </row>
    <row r="103" spans="2:5" x14ac:dyDescent="0.25">
      <c r="B103" s="14" t="s">
        <v>83</v>
      </c>
      <c r="C103" s="14">
        <f>SUM(C65,C101)</f>
        <v>-24768</v>
      </c>
      <c r="D103" s="14">
        <v>-697.16000000000167</v>
      </c>
    </row>
    <row r="104" spans="2:5" x14ac:dyDescent="0.25">
      <c r="B104" s="14"/>
      <c r="C104" s="14"/>
      <c r="D104" s="14"/>
    </row>
    <row r="105" spans="2:5" x14ac:dyDescent="0.25">
      <c r="D105" s="15"/>
    </row>
  </sheetData>
  <printOptions horizontalCentered="1"/>
  <pageMargins left="0.7" right="0.7" top="0.75" bottom="0.75" header="0.3" footer="0.3"/>
  <pageSetup scale="67" orientation="portrait" r:id="rId1"/>
  <headerFooter>
    <oddHeader>&amp;L&amp;"-,Bold"Blue Ridge Middle School PTO&amp;R&amp;"-,Bold"Proposed Budget 2024-2025</oddHeader>
    <oddFooter>&amp;L&amp;D  &amp;T&amp;RPage &amp;P of &amp;N</oddFooter>
  </headerFooter>
  <ignoredErrors>
    <ignoredError sqref="C11 C51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E7CC95-5F57-436D-97C7-17C2B6E14BB9}">
  <dimension ref="A1:B30"/>
  <sheetViews>
    <sheetView workbookViewId="0">
      <selection activeCell="B1" sqref="B1:B1048576"/>
    </sheetView>
  </sheetViews>
  <sheetFormatPr defaultRowHeight="14.4" x14ac:dyDescent="0.3"/>
  <cols>
    <col min="1" max="1" width="23.6640625" customWidth="1"/>
    <col min="2" max="2" width="10.44140625" style="18" bestFit="1" customWidth="1"/>
  </cols>
  <sheetData>
    <row r="1" spans="1:2" x14ac:dyDescent="0.3">
      <c r="A1" s="17" t="s">
        <v>148</v>
      </c>
    </row>
    <row r="3" spans="1:2" x14ac:dyDescent="0.3">
      <c r="A3" s="17" t="s">
        <v>147</v>
      </c>
    </row>
    <row r="4" spans="1:2" x14ac:dyDescent="0.3">
      <c r="A4" t="s">
        <v>146</v>
      </c>
      <c r="B4" s="18">
        <v>7520</v>
      </c>
    </row>
    <row r="5" spans="1:2" x14ac:dyDescent="0.3">
      <c r="A5" t="s">
        <v>145</v>
      </c>
      <c r="B5" s="18">
        <v>200</v>
      </c>
    </row>
    <row r="6" spans="1:2" x14ac:dyDescent="0.3">
      <c r="A6" s="17" t="s">
        <v>144</v>
      </c>
      <c r="B6" s="19">
        <f>B4+B5</f>
        <v>7720</v>
      </c>
    </row>
    <row r="8" spans="1:2" x14ac:dyDescent="0.3">
      <c r="A8" s="17" t="s">
        <v>130</v>
      </c>
    </row>
    <row r="9" spans="1:2" x14ac:dyDescent="0.3">
      <c r="A9" s="17" t="s">
        <v>143</v>
      </c>
    </row>
    <row r="10" spans="1:2" x14ac:dyDescent="0.3">
      <c r="A10" t="s">
        <v>142</v>
      </c>
      <c r="B10" s="18">
        <v>60</v>
      </c>
    </row>
    <row r="11" spans="1:2" x14ac:dyDescent="0.3">
      <c r="A11" t="s">
        <v>141</v>
      </c>
      <c r="B11" s="18">
        <v>650</v>
      </c>
    </row>
    <row r="12" spans="1:2" x14ac:dyDescent="0.3">
      <c r="A12" t="s">
        <v>140</v>
      </c>
      <c r="B12" s="18">
        <v>40</v>
      </c>
    </row>
    <row r="13" spans="1:2" x14ac:dyDescent="0.3">
      <c r="A13" s="17" t="s">
        <v>139</v>
      </c>
      <c r="B13" s="19">
        <f>SUM(B10:B12)</f>
        <v>750</v>
      </c>
    </row>
    <row r="15" spans="1:2" x14ac:dyDescent="0.3">
      <c r="A15" t="s">
        <v>127</v>
      </c>
      <c r="B15" s="18">
        <v>4700</v>
      </c>
    </row>
    <row r="16" spans="1:2" x14ac:dyDescent="0.3">
      <c r="A16" t="s">
        <v>126</v>
      </c>
      <c r="B16" s="18">
        <v>1200</v>
      </c>
    </row>
    <row r="17" spans="1:2" x14ac:dyDescent="0.3">
      <c r="A17" s="17" t="s">
        <v>123</v>
      </c>
      <c r="B17" s="19">
        <f>B15+B16</f>
        <v>5900</v>
      </c>
    </row>
    <row r="19" spans="1:2" x14ac:dyDescent="0.3">
      <c r="A19" t="s">
        <v>138</v>
      </c>
      <c r="B19" s="18">
        <v>100</v>
      </c>
    </row>
    <row r="20" spans="1:2" x14ac:dyDescent="0.3">
      <c r="A20" t="s">
        <v>115</v>
      </c>
      <c r="B20" s="18">
        <v>220</v>
      </c>
    </row>
    <row r="21" spans="1:2" x14ac:dyDescent="0.3">
      <c r="A21" s="17" t="s">
        <v>137</v>
      </c>
      <c r="B21" s="19">
        <f>B19+B20</f>
        <v>320</v>
      </c>
    </row>
    <row r="22" spans="1:2" x14ac:dyDescent="0.3">
      <c r="A22" s="17"/>
      <c r="B22" s="19"/>
    </row>
    <row r="23" spans="1:2" x14ac:dyDescent="0.3">
      <c r="A23" t="s">
        <v>136</v>
      </c>
      <c r="B23" s="18">
        <v>550</v>
      </c>
    </row>
    <row r="24" spans="1:2" x14ac:dyDescent="0.3">
      <c r="A24" s="17" t="s">
        <v>135</v>
      </c>
      <c r="B24" s="19">
        <f>B23</f>
        <v>550</v>
      </c>
    </row>
    <row r="26" spans="1:2" x14ac:dyDescent="0.3">
      <c r="A26" t="s">
        <v>112</v>
      </c>
      <c r="B26" s="18">
        <v>150</v>
      </c>
    </row>
    <row r="27" spans="1:2" x14ac:dyDescent="0.3">
      <c r="A27" t="s">
        <v>110</v>
      </c>
      <c r="B27" s="18">
        <v>50</v>
      </c>
    </row>
    <row r="28" spans="1:2" x14ac:dyDescent="0.3">
      <c r="A28" s="17" t="s">
        <v>134</v>
      </c>
      <c r="B28" s="19">
        <f>B26+B27</f>
        <v>200</v>
      </c>
    </row>
    <row r="30" spans="1:2" x14ac:dyDescent="0.3">
      <c r="A30" s="17" t="s">
        <v>133</v>
      </c>
      <c r="B30" s="19">
        <f>B13+B17++B21+B24+B28</f>
        <v>7720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2BB071-BC6D-4B3D-AE7A-0BECD887AE83}">
  <dimension ref="A1:C44"/>
  <sheetViews>
    <sheetView workbookViewId="0">
      <selection activeCell="D25" sqref="D25"/>
    </sheetView>
  </sheetViews>
  <sheetFormatPr defaultRowHeight="14.4" x14ac:dyDescent="0.3"/>
  <cols>
    <col min="1" max="1" width="46.33203125" bestFit="1" customWidth="1"/>
    <col min="2" max="2" width="15" style="18" customWidth="1"/>
  </cols>
  <sheetData>
    <row r="1" spans="1:3" x14ac:dyDescent="0.3">
      <c r="A1" s="17" t="s">
        <v>132</v>
      </c>
    </row>
    <row r="3" spans="1:3" x14ac:dyDescent="0.3">
      <c r="A3" s="17" t="s">
        <v>131</v>
      </c>
      <c r="B3" s="19">
        <v>35000</v>
      </c>
    </row>
    <row r="4" spans="1:3" x14ac:dyDescent="0.3">
      <c r="A4" s="17"/>
      <c r="B4" s="19"/>
    </row>
    <row r="5" spans="1:3" x14ac:dyDescent="0.3">
      <c r="A5" s="17" t="s">
        <v>130</v>
      </c>
    </row>
    <row r="6" spans="1:3" x14ac:dyDescent="0.3">
      <c r="A6" t="s">
        <v>129</v>
      </c>
      <c r="B6" s="18">
        <v>1500</v>
      </c>
    </row>
    <row r="7" spans="1:3" x14ac:dyDescent="0.3">
      <c r="A7" s="17" t="s">
        <v>128</v>
      </c>
      <c r="B7" s="19">
        <f>B6</f>
        <v>1500</v>
      </c>
    </row>
    <row r="8" spans="1:3" x14ac:dyDescent="0.3">
      <c r="A8" s="17"/>
      <c r="B8" s="19"/>
    </row>
    <row r="9" spans="1:3" x14ac:dyDescent="0.3">
      <c r="A9" t="s">
        <v>127</v>
      </c>
      <c r="B9" s="18">
        <v>8000</v>
      </c>
    </row>
    <row r="10" spans="1:3" x14ac:dyDescent="0.3">
      <c r="A10" t="s">
        <v>126</v>
      </c>
      <c r="B10" s="18">
        <v>3500</v>
      </c>
    </row>
    <row r="11" spans="1:3" x14ac:dyDescent="0.3">
      <c r="A11" t="s">
        <v>125</v>
      </c>
      <c r="B11" s="18">
        <v>0</v>
      </c>
      <c r="C11" t="s">
        <v>124</v>
      </c>
    </row>
    <row r="12" spans="1:3" x14ac:dyDescent="0.3">
      <c r="A12" s="17" t="s">
        <v>123</v>
      </c>
      <c r="B12" s="19">
        <f>SUM(B9:B11)</f>
        <v>11500</v>
      </c>
    </row>
    <row r="13" spans="1:3" x14ac:dyDescent="0.3">
      <c r="A13" s="17"/>
      <c r="B13" s="19"/>
    </row>
    <row r="14" spans="1:3" x14ac:dyDescent="0.3">
      <c r="A14" t="s">
        <v>122</v>
      </c>
      <c r="B14" s="18">
        <v>4500</v>
      </c>
    </row>
    <row r="15" spans="1:3" x14ac:dyDescent="0.3">
      <c r="A15" t="s">
        <v>121</v>
      </c>
      <c r="B15" s="18">
        <v>500</v>
      </c>
    </row>
    <row r="16" spans="1:3" x14ac:dyDescent="0.3">
      <c r="A16" t="s">
        <v>120</v>
      </c>
      <c r="B16" s="18">
        <v>5000</v>
      </c>
    </row>
    <row r="17" spans="1:2" x14ac:dyDescent="0.3">
      <c r="A17" t="s">
        <v>119</v>
      </c>
      <c r="B17" s="18">
        <v>500</v>
      </c>
    </row>
    <row r="18" spans="1:2" x14ac:dyDescent="0.3">
      <c r="A18" s="17" t="s">
        <v>118</v>
      </c>
      <c r="B18" s="19">
        <f>SUM(B14:B17)</f>
        <v>10500</v>
      </c>
    </row>
    <row r="20" spans="1:2" x14ac:dyDescent="0.3">
      <c r="A20" t="s">
        <v>72</v>
      </c>
      <c r="B20" s="18">
        <v>2000</v>
      </c>
    </row>
    <row r="21" spans="1:2" x14ac:dyDescent="0.3">
      <c r="A21" t="s">
        <v>117</v>
      </c>
      <c r="B21" s="18">
        <v>250</v>
      </c>
    </row>
    <row r="22" spans="1:2" x14ac:dyDescent="0.3">
      <c r="A22" t="s">
        <v>116</v>
      </c>
      <c r="B22" s="18">
        <v>350</v>
      </c>
    </row>
    <row r="23" spans="1:2" x14ac:dyDescent="0.3">
      <c r="A23" t="s">
        <v>115</v>
      </c>
      <c r="B23" s="18">
        <v>400</v>
      </c>
    </row>
    <row r="24" spans="1:2" x14ac:dyDescent="0.3">
      <c r="A24" t="s">
        <v>114</v>
      </c>
      <c r="B24" s="18">
        <v>100</v>
      </c>
    </row>
    <row r="25" spans="1:2" x14ac:dyDescent="0.3">
      <c r="A25" s="17" t="s">
        <v>113</v>
      </c>
      <c r="B25" s="19">
        <f>SUM(B20:B24)</f>
        <v>3100</v>
      </c>
    </row>
    <row r="27" spans="1:2" x14ac:dyDescent="0.3">
      <c r="A27" t="s">
        <v>112</v>
      </c>
      <c r="B27" s="18">
        <v>250</v>
      </c>
    </row>
    <row r="28" spans="1:2" x14ac:dyDescent="0.3">
      <c r="A28" t="s">
        <v>111</v>
      </c>
      <c r="B28" s="18">
        <v>250</v>
      </c>
    </row>
    <row r="29" spans="1:2" x14ac:dyDescent="0.3">
      <c r="A29" t="s">
        <v>110</v>
      </c>
      <c r="B29" s="18">
        <v>150</v>
      </c>
    </row>
    <row r="30" spans="1:2" x14ac:dyDescent="0.3">
      <c r="A30" t="s">
        <v>109</v>
      </c>
      <c r="B30" s="18">
        <v>50</v>
      </c>
    </row>
    <row r="31" spans="1:2" x14ac:dyDescent="0.3">
      <c r="A31" s="17" t="s">
        <v>108</v>
      </c>
      <c r="B31" s="19">
        <f>SUM(B27:B30)</f>
        <v>700</v>
      </c>
    </row>
    <row r="33" spans="1:2" x14ac:dyDescent="0.3">
      <c r="A33" t="s">
        <v>107</v>
      </c>
      <c r="B33" s="18">
        <v>500</v>
      </c>
    </row>
    <row r="34" spans="1:2" x14ac:dyDescent="0.3">
      <c r="A34" t="s">
        <v>106</v>
      </c>
      <c r="B34" s="18">
        <v>700</v>
      </c>
    </row>
    <row r="35" spans="1:2" x14ac:dyDescent="0.3">
      <c r="A35" t="s">
        <v>105</v>
      </c>
      <c r="B35" s="18">
        <v>500</v>
      </c>
    </row>
    <row r="36" spans="1:2" x14ac:dyDescent="0.3">
      <c r="A36" s="17" t="s">
        <v>104</v>
      </c>
      <c r="B36" s="19">
        <f>SUM(B33:B35)</f>
        <v>1700</v>
      </c>
    </row>
    <row r="38" spans="1:2" x14ac:dyDescent="0.3">
      <c r="A38" t="s">
        <v>103</v>
      </c>
      <c r="B38" s="18">
        <v>5000</v>
      </c>
    </row>
    <row r="39" spans="1:2" x14ac:dyDescent="0.3">
      <c r="A39" s="17" t="s">
        <v>102</v>
      </c>
      <c r="B39" s="19">
        <f>B38</f>
        <v>5000</v>
      </c>
    </row>
    <row r="40" spans="1:2" x14ac:dyDescent="0.3">
      <c r="A40" s="17"/>
      <c r="B40" s="19"/>
    </row>
    <row r="41" spans="1:2" x14ac:dyDescent="0.3">
      <c r="A41" t="s">
        <v>101</v>
      </c>
      <c r="B41" s="18">
        <v>1000</v>
      </c>
    </row>
    <row r="42" spans="1:2" x14ac:dyDescent="0.3">
      <c r="A42" s="17" t="s">
        <v>100</v>
      </c>
      <c r="B42" s="19">
        <f>B41</f>
        <v>1000</v>
      </c>
    </row>
    <row r="44" spans="1:2" x14ac:dyDescent="0.3">
      <c r="A44" s="17" t="s">
        <v>82</v>
      </c>
      <c r="B44" s="19">
        <f>B6+B12+B18+B25+B31+B36+B39+B42</f>
        <v>35000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Proposed 24-25 Budget</vt:lpstr>
      <vt:lpstr>Fall Theater Budget</vt:lpstr>
      <vt:lpstr>Spring Musical Budget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Budget to Actual</dc:title>
  <dc:creator>Chelsea Pinkston</dc:creator>
  <cp:lastModifiedBy>Chelsea Pinkston</cp:lastModifiedBy>
  <cp:lastPrinted>2024-09-04T13:59:11Z</cp:lastPrinted>
  <dcterms:created xsi:type="dcterms:W3CDTF">2024-08-31T16:33:38Z</dcterms:created>
  <dcterms:modified xsi:type="dcterms:W3CDTF">2024-09-17T00:28:18Z</dcterms:modified>
</cp:coreProperties>
</file>